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s\My Web Sites\Muggaccinos\Punishment\Aboriginal\"/>
    </mc:Choice>
  </mc:AlternateContent>
  <bookViews>
    <workbookView xWindow="0" yWindow="0" windowWidth="22740" windowHeight="11760"/>
  </bookViews>
  <sheets>
    <sheet name="2015-16" sheetId="1" r:id="rId1"/>
    <sheet name="2017-18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G7" i="2"/>
  <c r="C6" i="2"/>
  <c r="K32" i="2"/>
  <c r="K31" i="2"/>
  <c r="E29" i="2"/>
  <c r="K28" i="2"/>
  <c r="J28" i="2"/>
  <c r="D22" i="2"/>
  <c r="M20" i="2"/>
  <c r="M16" i="2"/>
  <c r="D30" i="2" s="1"/>
  <c r="E13" i="2"/>
  <c r="E14" i="2" s="1"/>
  <c r="D12" i="2"/>
  <c r="D29" i="2" s="1"/>
  <c r="K8" i="2"/>
  <c r="J8" i="2"/>
  <c r="L8" i="2" s="1"/>
  <c r="N7" i="2"/>
  <c r="L7" i="2"/>
  <c r="E7" i="2"/>
  <c r="C7" i="2" s="1"/>
  <c r="C8" i="2" l="1"/>
  <c r="D13" i="2"/>
  <c r="D14" i="2" s="1"/>
  <c r="H7" i="2"/>
  <c r="G8" i="2" s="1"/>
  <c r="J25" i="2"/>
  <c r="D28" i="2"/>
  <c r="D31" i="2"/>
  <c r="K25" i="2"/>
  <c r="K12" i="2"/>
  <c r="J12" i="2"/>
  <c r="K32" i="1"/>
  <c r="K31" i="1"/>
  <c r="M12" i="2" l="1"/>
  <c r="L12" i="2"/>
  <c r="J13" i="2" s="1"/>
  <c r="F8" i="2"/>
  <c r="H8" i="2" s="1"/>
  <c r="D32" i="2"/>
  <c r="D33" i="2" s="1"/>
  <c r="E33" i="2" s="1"/>
  <c r="D28" i="1"/>
  <c r="E34" i="1"/>
  <c r="E33" i="1"/>
  <c r="D34" i="1"/>
  <c r="D33" i="1"/>
  <c r="D32" i="1"/>
  <c r="D31" i="1"/>
  <c r="D30" i="1"/>
  <c r="D29" i="1"/>
  <c r="E29" i="1"/>
  <c r="D34" i="2" l="1"/>
  <c r="E34" i="2" s="1"/>
  <c r="K13" i="2"/>
  <c r="L13" i="2" s="1"/>
  <c r="N7" i="1"/>
  <c r="K28" i="1" l="1"/>
  <c r="J28" i="1"/>
  <c r="K25" i="1"/>
  <c r="J25" i="1"/>
  <c r="L13" i="1"/>
  <c r="K13" i="1"/>
  <c r="J13" i="1"/>
  <c r="H8" i="1"/>
  <c r="G8" i="1"/>
  <c r="F8" i="1"/>
  <c r="M20" i="1"/>
  <c r="D22" i="1"/>
  <c r="L8" i="1"/>
  <c r="K8" i="1"/>
  <c r="J8" i="1"/>
  <c r="M16" i="1" l="1"/>
  <c r="L7" i="1" l="1"/>
  <c r="K12" i="1" s="1"/>
  <c r="D14" i="1"/>
  <c r="E14" i="1"/>
  <c r="D13" i="1"/>
  <c r="E13" i="1"/>
  <c r="D12" i="1"/>
  <c r="E7" i="1"/>
  <c r="C7" i="1" s="1"/>
  <c r="C6" i="1"/>
  <c r="J12" i="1" l="1"/>
  <c r="G7" i="1"/>
  <c r="F7" i="1"/>
  <c r="C8" i="1"/>
  <c r="M12" i="1" l="1"/>
  <c r="L12" i="1"/>
  <c r="H7" i="1"/>
</calcChain>
</file>

<file path=xl/sharedStrings.xml><?xml version="1.0" encoding="utf-8"?>
<sst xmlns="http://schemas.openxmlformats.org/spreadsheetml/2006/main" count="85" uniqueCount="34">
  <si>
    <t>supervised</t>
  </si>
  <si>
    <t xml:space="preserve"> in detention</t>
  </si>
  <si>
    <t>in the community</t>
  </si>
  <si>
    <t>Aboriginal &amp; Torres Strait</t>
  </si>
  <si>
    <t xml:space="preserve">Detention-based supervision, community-based supervision and group conferencing </t>
  </si>
  <si>
    <t>Detention</t>
  </si>
  <si>
    <t>Community</t>
  </si>
  <si>
    <t>per 100,000</t>
  </si>
  <si>
    <t>non-Indigenous</t>
  </si>
  <si>
    <t>Total youths</t>
  </si>
  <si>
    <t>p.a.</t>
  </si>
  <si>
    <t xml:space="preserve">mpw@pc.gov.au </t>
  </si>
  <si>
    <t>Days in year</t>
  </si>
  <si>
    <t>per Detained</t>
  </si>
  <si>
    <t>per day</t>
  </si>
  <si>
    <t xml:space="preserve"> </t>
  </si>
  <si>
    <t>Aboriginal &amp; Torres Strait Isl. detained in Oz</t>
  </si>
  <si>
    <t>Non Aboriginal  &amp; TS Isl.</t>
  </si>
  <si>
    <t>days</t>
  </si>
  <si>
    <t>Nationally, in 2016-17, the average cost per day, per young person subject to detention-based supervision was $1,482 (figure 17.11)</t>
  </si>
  <si>
    <t>Total Cost of Detention annually</t>
  </si>
  <si>
    <t>Annual cost per Detainee</t>
  </si>
  <si>
    <t>Annual cost of non-indigenous detained</t>
  </si>
  <si>
    <t>Annual cost of Aboriginal &amp;TSI detained</t>
  </si>
  <si>
    <t>Total Cost of Detention daily</t>
  </si>
  <si>
    <t>Total # of Aboriginal &amp;TSI detained annually</t>
  </si>
  <si>
    <t>Total # of youths detained annually</t>
  </si>
  <si>
    <t>times</t>
  </si>
  <si>
    <t>Nationally, in 2017-18, the average cost per day, per young person subject to detention-based supervision was $1,455 (figure 17.10)</t>
  </si>
  <si>
    <t>Young people aged 10 to 17 years in Australia supervised during 2017-18</t>
  </si>
  <si>
    <t>Young people aged 10 to 17 years in Australia supervised during 2015-16</t>
  </si>
  <si>
    <t>Figure 17.1</t>
  </si>
  <si>
    <t>Size and scope</t>
  </si>
  <si>
    <t>Table 17A.5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</si>
</sst>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  <numFmt numFmtId="167" formatCode="0.0000%"/>
    <numFmt numFmtId="168" formatCode="&quot;$&quot;#,##0.00"/>
    <numFmt numFmtId="169" formatCode="0.0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sz val="12"/>
      <color rgb="FF2C2C2C"/>
      <name val="Arial"/>
      <family val="2"/>
    </font>
    <font>
      <u/>
      <sz val="11"/>
      <color theme="1"/>
      <name val="Arial"/>
      <family val="2"/>
    </font>
    <font>
      <sz val="11"/>
      <color rgb="FF2C2C2C"/>
      <name val="Arial"/>
      <family val="2"/>
    </font>
    <font>
      <b/>
      <sz val="10"/>
      <color rgb="FF2C2C2C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i/>
      <sz val="11"/>
      <color rgb="FF2C2C2C"/>
      <name val="Arial"/>
      <family val="2"/>
    </font>
    <font>
      <i/>
      <u val="singleAccounting"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10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6" fontId="0" fillId="0" borderId="0" xfId="0" applyNumberFormat="1"/>
    <xf numFmtId="10" fontId="0" fillId="0" borderId="0" xfId="2" applyNumberFormat="1" applyFont="1"/>
    <xf numFmtId="6" fontId="5" fillId="0" borderId="0" xfId="0" applyNumberFormat="1" applyFont="1"/>
    <xf numFmtId="0" fontId="6" fillId="0" borderId="0" xfId="0" applyFont="1" applyAlignment="1">
      <alignment wrapText="1"/>
    </xf>
    <xf numFmtId="0" fontId="0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64" fontId="3" fillId="2" borderId="0" xfId="0" applyNumberFormat="1" applyFont="1" applyFill="1"/>
    <xf numFmtId="0" fontId="0" fillId="2" borderId="0" xfId="0" applyFill="1"/>
    <xf numFmtId="165" fontId="0" fillId="2" borderId="0" xfId="2" applyNumberFormat="1" applyFont="1" applyFill="1"/>
    <xf numFmtId="164" fontId="0" fillId="2" borderId="0" xfId="0" applyNumberForma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vertical="center" wrapText="1"/>
    </xf>
    <xf numFmtId="6" fontId="0" fillId="2" borderId="0" xfId="0" applyNumberFormat="1" applyFill="1"/>
    <xf numFmtId="10" fontId="0" fillId="2" borderId="0" xfId="0" applyNumberFormat="1" applyFill="1"/>
    <xf numFmtId="6" fontId="6" fillId="2" borderId="0" xfId="0" applyNumberFormat="1" applyFont="1" applyFill="1" applyAlignment="1">
      <alignment vertical="center" wrapText="1"/>
    </xf>
    <xf numFmtId="0" fontId="9" fillId="0" borderId="0" xfId="0" applyFont="1"/>
    <xf numFmtId="0" fontId="10" fillId="0" borderId="0" xfId="3"/>
    <xf numFmtId="5" fontId="6" fillId="0" borderId="0" xfId="4" applyNumberFormat="1" applyFont="1" applyAlignment="1">
      <alignment wrapText="1"/>
    </xf>
    <xf numFmtId="0" fontId="7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" fontId="6" fillId="2" borderId="0" xfId="0" applyNumberFormat="1" applyFont="1" applyFill="1" applyAlignment="1">
      <alignment vertical="center" wrapText="1"/>
    </xf>
    <xf numFmtId="10" fontId="6" fillId="0" borderId="0" xfId="2" applyNumberFormat="1" applyFont="1" applyAlignment="1">
      <alignment wrapText="1"/>
    </xf>
    <xf numFmtId="167" fontId="6" fillId="2" borderId="0" xfId="2" applyNumberFormat="1" applyFont="1" applyFill="1" applyAlignment="1">
      <alignment wrapText="1"/>
    </xf>
    <xf numFmtId="167" fontId="6" fillId="2" borderId="0" xfId="0" applyNumberFormat="1" applyFont="1" applyFill="1" applyAlignment="1">
      <alignment vertical="center" wrapText="1"/>
    </xf>
    <xf numFmtId="0" fontId="5" fillId="0" borderId="0" xfId="0" applyFont="1"/>
    <xf numFmtId="10" fontId="0" fillId="0" borderId="0" xfId="0" applyNumberFormat="1" applyFont="1" applyAlignment="1">
      <alignment vertical="center"/>
    </xf>
    <xf numFmtId="168" fontId="6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169" fontId="6" fillId="2" borderId="0" xfId="0" applyNumberFormat="1" applyFont="1" applyFill="1" applyAlignment="1">
      <alignment vertical="center" wrapText="1"/>
    </xf>
    <xf numFmtId="0" fontId="0" fillId="0" borderId="0" xfId="0" applyBorder="1"/>
    <xf numFmtId="166" fontId="0" fillId="3" borderId="0" xfId="0" applyNumberFormat="1" applyFont="1" applyFill="1" applyBorder="1"/>
    <xf numFmtId="10" fontId="1" fillId="3" borderId="0" xfId="2" applyNumberFormat="1" applyFont="1" applyFill="1" applyBorder="1"/>
    <xf numFmtId="5" fontId="0" fillId="4" borderId="0" xfId="0" applyNumberFormat="1" applyFill="1" applyBorder="1"/>
    <xf numFmtId="0" fontId="0" fillId="4" borderId="0" xfId="0" applyFill="1" applyBorder="1"/>
    <xf numFmtId="169" fontId="0" fillId="0" borderId="0" xfId="0" applyNumberFormat="1" applyBorder="1"/>
    <xf numFmtId="2" fontId="0" fillId="0" borderId="0" xfId="0" applyNumberFormat="1" applyBorder="1"/>
    <xf numFmtId="5" fontId="0" fillId="0" borderId="0" xfId="0" applyNumberFormat="1" applyBorder="1"/>
    <xf numFmtId="10" fontId="0" fillId="0" borderId="0" xfId="2" applyNumberFormat="1" applyFont="1" applyBorder="1"/>
    <xf numFmtId="168" fontId="0" fillId="0" borderId="0" xfId="0" applyNumberFormat="1" applyBorder="1"/>
    <xf numFmtId="43" fontId="6" fillId="0" borderId="0" xfId="1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3" borderId="0" xfId="0" applyFont="1" applyFill="1" applyBorder="1" applyAlignment="1">
      <alignment wrapText="1"/>
    </xf>
    <xf numFmtId="0" fontId="0" fillId="0" borderId="0" xfId="0" applyAlignment="1"/>
    <xf numFmtId="0" fontId="0" fillId="4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13" fillId="0" borderId="0" xfId="0" applyFont="1" applyAlignment="1">
      <alignment wrapText="1"/>
    </xf>
    <xf numFmtId="5" fontId="13" fillId="0" borderId="0" xfId="4" applyNumberFormat="1" applyFont="1" applyAlignment="1">
      <alignment wrapText="1"/>
    </xf>
    <xf numFmtId="166" fontId="13" fillId="5" borderId="0" xfId="0" applyNumberFormat="1" applyFont="1" applyFill="1" applyAlignment="1">
      <alignment wrapText="1"/>
    </xf>
    <xf numFmtId="0" fontId="0" fillId="5" borderId="0" xfId="0" applyFill="1"/>
    <xf numFmtId="6" fontId="11" fillId="5" borderId="0" xfId="0" applyNumberFormat="1" applyFont="1" applyFill="1"/>
    <xf numFmtId="10" fontId="11" fillId="5" borderId="0" xfId="0" applyNumberFormat="1" applyFont="1" applyFill="1"/>
    <xf numFmtId="6" fontId="12" fillId="5" borderId="0" xfId="0" applyNumberFormat="1" applyFont="1" applyFill="1"/>
    <xf numFmtId="10" fontId="11" fillId="5" borderId="0" xfId="2" applyNumberFormat="1" applyFont="1" applyFill="1"/>
    <xf numFmtId="166" fontId="11" fillId="5" borderId="0" xfId="0" applyNumberFormat="1" applyFont="1" applyFill="1" applyBorder="1"/>
    <xf numFmtId="0" fontId="8" fillId="5" borderId="0" xfId="0" applyFont="1" applyFill="1" applyAlignment="1">
      <alignment vertical="center"/>
    </xf>
    <xf numFmtId="0" fontId="6" fillId="5" borderId="0" xfId="0" applyFont="1" applyFill="1" applyAlignment="1">
      <alignment wrapText="1"/>
    </xf>
    <xf numFmtId="168" fontId="11" fillId="5" borderId="0" xfId="0" applyNumberFormat="1" applyFont="1" applyFill="1" applyBorder="1"/>
    <xf numFmtId="164" fontId="11" fillId="5" borderId="0" xfId="1" applyNumberFormat="1" applyFont="1" applyFill="1"/>
    <xf numFmtId="0" fontId="11" fillId="5" borderId="0" xfId="0" applyFont="1" applyFill="1"/>
    <xf numFmtId="165" fontId="11" fillId="5" borderId="0" xfId="0" applyNumberFormat="1" applyFont="1" applyFill="1"/>
    <xf numFmtId="164" fontId="14" fillId="5" borderId="0" xfId="0" applyNumberFormat="1" applyFont="1" applyFill="1"/>
    <xf numFmtId="165" fontId="11" fillId="5" borderId="0" xfId="2" applyNumberFormat="1" applyFont="1" applyFill="1"/>
    <xf numFmtId="164" fontId="11" fillId="5" borderId="0" xfId="0" applyNumberFormat="1" applyFont="1" applyFill="1"/>
    <xf numFmtId="43" fontId="11" fillId="5" borderId="0" xfId="0" applyNumberFormat="1" applyFont="1" applyFill="1"/>
    <xf numFmtId="0" fontId="8" fillId="0" borderId="0" xfId="0" applyFont="1"/>
    <xf numFmtId="0" fontId="8" fillId="0" borderId="0" xfId="0" applyFont="1" applyAlignment="1">
      <alignment horizontal="center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pw@pc.gov.a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pw@pc.gov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J6" sqref="J6"/>
    </sheetView>
  </sheetViews>
  <sheetFormatPr defaultRowHeight="15" x14ac:dyDescent="0.2"/>
  <cols>
    <col min="1" max="1" width="10.375" style="7" customWidth="1"/>
    <col min="3" max="3" width="19.125" customWidth="1"/>
    <col min="4" max="4" width="16.625" customWidth="1"/>
    <col min="5" max="5" width="9.125" customWidth="1"/>
    <col min="7" max="7" width="9.625" customWidth="1"/>
    <col min="9" max="9" width="12.5" style="11" customWidth="1"/>
    <col min="10" max="10" width="15" style="11" bestFit="1" customWidth="1"/>
    <col min="11" max="11" width="12.875" style="11" customWidth="1"/>
    <col min="12" max="12" width="12.25" style="11" customWidth="1"/>
    <col min="13" max="13" width="15.125" style="11" customWidth="1"/>
    <col min="14" max="15" width="9" style="11"/>
    <col min="16" max="16384" width="9" style="7"/>
  </cols>
  <sheetData>
    <row r="1" spans="1:15" ht="15.75" x14ac:dyDescent="0.25">
      <c r="F1" s="5"/>
    </row>
    <row r="2" spans="1:15" ht="15.75" x14ac:dyDescent="0.25">
      <c r="C2" s="27" t="s">
        <v>30</v>
      </c>
    </row>
    <row r="3" spans="1:15" x14ac:dyDescent="0.2">
      <c r="C3" s="2">
        <v>11007</v>
      </c>
      <c r="D3" t="s">
        <v>0</v>
      </c>
    </row>
    <row r="4" spans="1:15" ht="43.5" customHeight="1" x14ac:dyDescent="0.2">
      <c r="C4" s="2"/>
      <c r="F4" s="16" t="s">
        <v>3</v>
      </c>
      <c r="G4" s="16" t="s">
        <v>17</v>
      </c>
      <c r="J4" s="17" t="s">
        <v>3</v>
      </c>
      <c r="K4" s="15" t="s">
        <v>8</v>
      </c>
      <c r="L4" s="15" t="s">
        <v>9</v>
      </c>
    </row>
    <row r="5" spans="1:15" x14ac:dyDescent="0.2">
      <c r="C5" s="80" t="s">
        <v>32</v>
      </c>
      <c r="E5" s="79" t="s">
        <v>31</v>
      </c>
      <c r="J5" s="15" t="s">
        <v>7</v>
      </c>
      <c r="K5" s="15" t="s">
        <v>7</v>
      </c>
      <c r="L5" s="15" t="s">
        <v>7</v>
      </c>
    </row>
    <row r="6" spans="1:15" ht="16.5" customHeight="1" x14ac:dyDescent="0.2">
      <c r="C6" s="2">
        <f>C3*E6</f>
        <v>9201.851999999999</v>
      </c>
      <c r="D6" t="s">
        <v>2</v>
      </c>
      <c r="E6" s="3">
        <v>0.83599999999999997</v>
      </c>
      <c r="J6" s="15" t="s">
        <v>33</v>
      </c>
      <c r="M6" s="13"/>
    </row>
    <row r="7" spans="1:15" ht="17.25" x14ac:dyDescent="0.35">
      <c r="C7" s="18">
        <f>C3*E7</f>
        <v>1805.1480000000004</v>
      </c>
      <c r="D7" s="19" t="s">
        <v>1</v>
      </c>
      <c r="E7" s="20">
        <f>(100%-E6)</f>
        <v>0.16400000000000003</v>
      </c>
      <c r="F7" s="21">
        <f>C7/26*25</f>
        <v>1735.7192307692312</v>
      </c>
      <c r="G7" s="21">
        <f>C7/26</f>
        <v>69.428769230769248</v>
      </c>
      <c r="H7" s="21">
        <f>F7+G7</f>
        <v>1805.1480000000004</v>
      </c>
      <c r="I7" s="22"/>
      <c r="J7" s="23">
        <v>372.6</v>
      </c>
      <c r="K7" s="23">
        <v>14.7</v>
      </c>
      <c r="L7" s="23">
        <f>J7+K7</f>
        <v>387.3</v>
      </c>
      <c r="M7" s="13"/>
      <c r="N7" s="13">
        <f>K7*25</f>
        <v>367.5</v>
      </c>
    </row>
    <row r="8" spans="1:15" x14ac:dyDescent="0.2">
      <c r="C8" s="4">
        <f>C7+C6</f>
        <v>11007</v>
      </c>
      <c r="F8" s="9">
        <f>F7/$H$7</f>
        <v>0.96153846153846156</v>
      </c>
      <c r="G8" s="9">
        <f>G7/$H$7</f>
        <v>3.8461538461538464E-2</v>
      </c>
      <c r="H8" s="9">
        <f>F8+G8</f>
        <v>1</v>
      </c>
      <c r="J8" s="36">
        <f>J7/100000</f>
        <v>3.7260000000000001E-3</v>
      </c>
      <c r="K8" s="36">
        <f>K7/100000</f>
        <v>1.47E-4</v>
      </c>
      <c r="L8" s="37">
        <f>J8+K8</f>
        <v>3.8730000000000001E-3</v>
      </c>
      <c r="M8" s="13"/>
    </row>
    <row r="9" spans="1:15" x14ac:dyDescent="0.2">
      <c r="J9" s="13"/>
      <c r="K9" s="13"/>
      <c r="L9" s="13"/>
      <c r="M9" s="13"/>
    </row>
    <row r="10" spans="1:15" customFormat="1" ht="41.25" customHeight="1" x14ac:dyDescent="0.2">
      <c r="A10" s="55" t="s">
        <v>4</v>
      </c>
      <c r="B10" s="55"/>
      <c r="C10" s="55"/>
      <c r="D10" s="8">
        <v>769500000</v>
      </c>
      <c r="E10" t="s">
        <v>10</v>
      </c>
      <c r="I10" s="12"/>
      <c r="J10" s="14"/>
      <c r="K10" s="14"/>
      <c r="L10" s="14"/>
      <c r="M10" s="32" t="s">
        <v>16</v>
      </c>
      <c r="N10" s="12"/>
      <c r="O10" s="12"/>
    </row>
    <row r="11" spans="1:15" customFormat="1" ht="13.5" customHeight="1" x14ac:dyDescent="0.2">
      <c r="A11" s="6"/>
      <c r="B11" s="6"/>
      <c r="C11" s="6"/>
      <c r="D11" s="8"/>
      <c r="I11" s="12"/>
      <c r="J11" s="14"/>
      <c r="K11" s="14"/>
      <c r="L11" s="14"/>
      <c r="M11" s="14" t="s">
        <v>15</v>
      </c>
      <c r="N11" s="12"/>
      <c r="O11" s="12"/>
    </row>
    <row r="12" spans="1:15" x14ac:dyDescent="0.2">
      <c r="C12" s="19" t="s">
        <v>5</v>
      </c>
      <c r="D12" s="24">
        <f>D10*E12</f>
        <v>481707000</v>
      </c>
      <c r="E12" s="25">
        <v>0.626</v>
      </c>
      <c r="J12" s="26">
        <f>$D$12/$L$7*J7</f>
        <v>463423775.3679319</v>
      </c>
      <c r="K12" s="26">
        <f>$D$12/$L$7*K7</f>
        <v>18283224.632068165</v>
      </c>
      <c r="L12" s="26">
        <f>J12+K12</f>
        <v>481707000.00000006</v>
      </c>
      <c r="M12" s="34">
        <f>J12/M16</f>
        <v>856.13032939731613</v>
      </c>
    </row>
    <row r="13" spans="1:15" customFormat="1" x14ac:dyDescent="0.2">
      <c r="A13" s="7"/>
      <c r="C13" t="s">
        <v>6</v>
      </c>
      <c r="D13" s="10">
        <f>D10*E13</f>
        <v>287793000</v>
      </c>
      <c r="E13" s="1">
        <f>100%-E12</f>
        <v>0.374</v>
      </c>
      <c r="I13" s="12"/>
      <c r="J13" s="35">
        <f>J12/$L$12</f>
        <v>0.96204492641363282</v>
      </c>
      <c r="K13" s="35">
        <f>K12/$L$12</f>
        <v>3.7955073586367155E-2</v>
      </c>
      <c r="L13" s="39">
        <f>J13+K13</f>
        <v>1</v>
      </c>
      <c r="M13" s="14"/>
      <c r="N13" s="12"/>
      <c r="O13" s="12"/>
    </row>
    <row r="14" spans="1:15" x14ac:dyDescent="0.2">
      <c r="D14" s="8">
        <f>D12+D13</f>
        <v>769500000</v>
      </c>
      <c r="E14" s="9">
        <f>E12+E13</f>
        <v>1</v>
      </c>
      <c r="J14" s="13"/>
      <c r="K14" s="13"/>
      <c r="L14" s="13"/>
      <c r="M14" s="13"/>
    </row>
    <row r="15" spans="1:15" x14ac:dyDescent="0.2">
      <c r="J15" s="13"/>
      <c r="K15" s="30" t="s">
        <v>14</v>
      </c>
      <c r="L15" s="30" t="s">
        <v>12</v>
      </c>
      <c r="M15" s="30" t="s">
        <v>13</v>
      </c>
    </row>
    <row r="16" spans="1:15" x14ac:dyDescent="0.2">
      <c r="A16" s="33" t="s">
        <v>19</v>
      </c>
      <c r="K16" s="31">
        <v>1482</v>
      </c>
      <c r="L16" s="11">
        <v>365.25</v>
      </c>
      <c r="M16" s="29">
        <f>K16*L16</f>
        <v>541300.5</v>
      </c>
      <c r="N16" s="11" t="s">
        <v>10</v>
      </c>
    </row>
    <row r="18" spans="1:13" x14ac:dyDescent="0.2">
      <c r="D18" s="28" t="s">
        <v>11</v>
      </c>
    </row>
    <row r="20" spans="1:13" x14ac:dyDescent="0.2">
      <c r="K20" s="31">
        <v>164</v>
      </c>
      <c r="L20" s="11" t="s">
        <v>14</v>
      </c>
      <c r="M20" s="35">
        <f>K20/K16</f>
        <v>0.1106612685560054</v>
      </c>
    </row>
    <row r="21" spans="1:13" ht="25.5" x14ac:dyDescent="0.2">
      <c r="D21">
        <v>482.1</v>
      </c>
      <c r="J21" s="17" t="s">
        <v>3</v>
      </c>
      <c r="K21" s="15" t="s">
        <v>8</v>
      </c>
    </row>
    <row r="22" spans="1:13" x14ac:dyDescent="0.2">
      <c r="D22" s="38">
        <f>D23-D21</f>
        <v>287.39999999999998</v>
      </c>
      <c r="J22" s="15" t="s">
        <v>7</v>
      </c>
      <c r="K22" s="15" t="s">
        <v>7</v>
      </c>
    </row>
    <row r="23" spans="1:13" x14ac:dyDescent="0.2">
      <c r="D23">
        <v>769.5</v>
      </c>
      <c r="J23" s="26">
        <v>463423775.36793202</v>
      </c>
      <c r="K23" s="26">
        <v>18283224.632068198</v>
      </c>
      <c r="L23" s="26">
        <v>481707000.00000006</v>
      </c>
      <c r="M23" s="42">
        <v>888.50500571906332</v>
      </c>
    </row>
    <row r="25" spans="1:13" x14ac:dyDescent="0.2">
      <c r="J25" s="40">
        <f>J23/F7</f>
        <v>266992.36094915716</v>
      </c>
      <c r="K25" s="40">
        <f>K23/G7</f>
        <v>263337.87613745412</v>
      </c>
    </row>
    <row r="27" spans="1:13" x14ac:dyDescent="0.2">
      <c r="H27" s="41" t="s">
        <v>18</v>
      </c>
      <c r="J27" s="40">
        <v>266992.36094915716</v>
      </c>
      <c r="K27" s="40">
        <v>263337.87613745412</v>
      </c>
    </row>
    <row r="28" spans="1:13" x14ac:dyDescent="0.2">
      <c r="A28" s="56" t="s">
        <v>24</v>
      </c>
      <c r="B28" s="55"/>
      <c r="C28" s="55"/>
      <c r="D28" s="52">
        <f>D29/H28</f>
        <v>1318841.8891170432</v>
      </c>
      <c r="E28" s="43"/>
      <c r="F28" s="43"/>
      <c r="H28">
        <v>365.25</v>
      </c>
      <c r="J28" s="40">
        <f>$J$27/H28</f>
        <v>730.98524558290808</v>
      </c>
      <c r="K28" s="40">
        <f>K27/H28</f>
        <v>720.97981146462462</v>
      </c>
    </row>
    <row r="29" spans="1:13" ht="15" customHeight="1" x14ac:dyDescent="0.2">
      <c r="A29" s="56" t="s">
        <v>20</v>
      </c>
      <c r="B29" s="55"/>
      <c r="C29" s="55"/>
      <c r="D29" s="44">
        <f t="shared" ref="D29:E29" si="0">D12</f>
        <v>481707000</v>
      </c>
      <c r="E29" s="45">
        <f t="shared" si="0"/>
        <v>0.626</v>
      </c>
      <c r="F29" s="43"/>
    </row>
    <row r="30" spans="1:13" ht="15.75" customHeight="1" x14ac:dyDescent="0.2">
      <c r="A30" s="58" t="s">
        <v>21</v>
      </c>
      <c r="B30" s="55"/>
      <c r="C30" s="55"/>
      <c r="D30" s="46">
        <f>M16</f>
        <v>541300.5</v>
      </c>
      <c r="E30" s="47" t="s">
        <v>10</v>
      </c>
      <c r="F30" s="43"/>
    </row>
    <row r="31" spans="1:13" ht="12.75" customHeight="1" x14ac:dyDescent="0.2">
      <c r="A31" s="59" t="s">
        <v>26</v>
      </c>
      <c r="B31" s="55"/>
      <c r="C31" s="55"/>
      <c r="D31" s="48">
        <f>D29/D30</f>
        <v>889.90680777128421</v>
      </c>
      <c r="E31" s="43" t="s">
        <v>15</v>
      </c>
      <c r="F31" s="43"/>
      <c r="J31" s="11">
        <v>140</v>
      </c>
      <c r="K31" s="35">
        <f>J31/J32</f>
        <v>9.4466936572199733E-2</v>
      </c>
    </row>
    <row r="32" spans="1:13" ht="14.25" customHeight="1" x14ac:dyDescent="0.2">
      <c r="A32" s="59" t="s">
        <v>25</v>
      </c>
      <c r="B32" s="55"/>
      <c r="C32" s="55"/>
      <c r="D32" s="49">
        <f>D31*F8</f>
        <v>855.67962285700412</v>
      </c>
      <c r="E32" s="43"/>
      <c r="F32" s="43"/>
      <c r="J32" s="11">
        <v>1482</v>
      </c>
      <c r="K32" s="53">
        <f>J32/J31</f>
        <v>10.585714285714285</v>
      </c>
      <c r="L32" s="11" t="s">
        <v>27</v>
      </c>
    </row>
    <row r="33" spans="1:6" ht="12.75" customHeight="1" x14ac:dyDescent="0.2">
      <c r="A33" s="59" t="s">
        <v>23</v>
      </c>
      <c r="B33" s="55"/>
      <c r="C33" s="55"/>
      <c r="D33" s="50">
        <f>D32*D30</f>
        <v>463179807.69230777</v>
      </c>
      <c r="E33" s="51">
        <f>D33/D29</f>
        <v>0.96153846153846168</v>
      </c>
      <c r="F33" s="43"/>
    </row>
    <row r="34" spans="1:6" ht="12.75" customHeight="1" x14ac:dyDescent="0.2">
      <c r="A34" s="59" t="s">
        <v>22</v>
      </c>
      <c r="B34" s="55"/>
      <c r="C34" s="55"/>
      <c r="D34" s="50">
        <f>(D31-D32)*D30</f>
        <v>18527192.307692267</v>
      </c>
      <c r="E34" s="51">
        <f>D34/D29</f>
        <v>3.846153846153838E-2</v>
      </c>
      <c r="F34" s="43"/>
    </row>
    <row r="35" spans="1:6" x14ac:dyDescent="0.2">
      <c r="B35" s="55" t="s">
        <v>15</v>
      </c>
      <c r="C35" s="57"/>
    </row>
  </sheetData>
  <mergeCells count="9">
    <mergeCell ref="A10:C10"/>
    <mergeCell ref="A28:C28"/>
    <mergeCell ref="B35:C35"/>
    <mergeCell ref="A29:C29"/>
    <mergeCell ref="A30:C30"/>
    <mergeCell ref="A31:C31"/>
    <mergeCell ref="A32:C32"/>
    <mergeCell ref="A33:C33"/>
    <mergeCell ref="A34:C34"/>
  </mergeCells>
  <hyperlinks>
    <hyperlink ref="D1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R14" sqref="R14"/>
    </sheetView>
  </sheetViews>
  <sheetFormatPr defaultRowHeight="15" x14ac:dyDescent="0.2"/>
  <cols>
    <col min="1" max="1" width="10.375" style="7" customWidth="1"/>
    <col min="3" max="3" width="19.125" customWidth="1"/>
    <col min="4" max="4" width="16.625" customWidth="1"/>
    <col min="5" max="5" width="9.125" customWidth="1"/>
    <col min="7" max="7" width="9.625" customWidth="1"/>
    <col min="9" max="9" width="11.5" style="11" customWidth="1"/>
    <col min="10" max="10" width="15" style="11" bestFit="1" customWidth="1"/>
    <col min="11" max="11" width="12.875" style="11" customWidth="1"/>
    <col min="12" max="12" width="12.25" style="11" customWidth="1"/>
    <col min="13" max="13" width="15.125" style="11" customWidth="1"/>
    <col min="14" max="15" width="9" style="11"/>
    <col min="16" max="16384" width="9" style="7"/>
  </cols>
  <sheetData>
    <row r="1" spans="1:15" ht="15.75" x14ac:dyDescent="0.25">
      <c r="F1" s="5"/>
    </row>
    <row r="2" spans="1:15" ht="15.75" x14ac:dyDescent="0.25">
      <c r="C2" s="27" t="s">
        <v>29</v>
      </c>
    </row>
    <row r="3" spans="1:15" x14ac:dyDescent="0.2">
      <c r="C3" s="72">
        <v>4765</v>
      </c>
      <c r="D3" t="s">
        <v>0</v>
      </c>
    </row>
    <row r="4" spans="1:15" ht="43.5" customHeight="1" x14ac:dyDescent="0.2">
      <c r="C4" s="2"/>
      <c r="F4" s="16" t="s">
        <v>3</v>
      </c>
      <c r="G4" s="16" t="s">
        <v>17</v>
      </c>
      <c r="J4" s="17" t="s">
        <v>3</v>
      </c>
      <c r="K4" s="15" t="s">
        <v>8</v>
      </c>
      <c r="L4" s="15" t="s">
        <v>9</v>
      </c>
    </row>
    <row r="5" spans="1:15" x14ac:dyDescent="0.2">
      <c r="J5" s="15" t="s">
        <v>7</v>
      </c>
      <c r="K5" s="15" t="s">
        <v>7</v>
      </c>
      <c r="L5" s="15" t="s">
        <v>7</v>
      </c>
    </row>
    <row r="6" spans="1:15" ht="16.5" customHeight="1" x14ac:dyDescent="0.2">
      <c r="C6" s="72">
        <f>C3*E6</f>
        <v>3940.6549999999997</v>
      </c>
      <c r="D6" s="73" t="s">
        <v>2</v>
      </c>
      <c r="E6" s="74">
        <v>0.82699999999999996</v>
      </c>
      <c r="M6" s="13"/>
    </row>
    <row r="7" spans="1:15" ht="17.25" x14ac:dyDescent="0.35">
      <c r="C7" s="75">
        <f>C3*E7</f>
        <v>824.34500000000025</v>
      </c>
      <c r="D7" s="73" t="s">
        <v>1</v>
      </c>
      <c r="E7" s="76">
        <f>(100%-E6)</f>
        <v>0.17300000000000004</v>
      </c>
      <c r="F7" s="78">
        <f>C7/25*24</f>
        <v>791.37120000000027</v>
      </c>
      <c r="G7" s="77">
        <f>C7/26</f>
        <v>31.705576923076933</v>
      </c>
      <c r="H7" s="77">
        <f>F7+G7</f>
        <v>823.0767769230772</v>
      </c>
      <c r="I7" s="22"/>
      <c r="J7" s="23">
        <v>372.6</v>
      </c>
      <c r="K7" s="23">
        <v>14.7</v>
      </c>
      <c r="L7" s="23">
        <f>J7+K7</f>
        <v>387.3</v>
      </c>
      <c r="M7" s="13"/>
      <c r="N7" s="13">
        <f>K7*25</f>
        <v>367.5</v>
      </c>
    </row>
    <row r="8" spans="1:15" x14ac:dyDescent="0.2">
      <c r="C8" s="77">
        <f>C7+C6</f>
        <v>4765</v>
      </c>
      <c r="D8" s="73"/>
      <c r="E8" s="73"/>
      <c r="F8" s="67">
        <f>F7/$H$7</f>
        <v>0.96147919876733434</v>
      </c>
      <c r="G8" s="67">
        <f>G7/$H$7</f>
        <v>3.8520801232665637E-2</v>
      </c>
      <c r="H8" s="67">
        <f>F8+G8</f>
        <v>1</v>
      </c>
      <c r="J8" s="36">
        <f>J7/100000</f>
        <v>3.7260000000000001E-3</v>
      </c>
      <c r="K8" s="36">
        <f>K7/100000</f>
        <v>1.47E-4</v>
      </c>
      <c r="L8" s="37">
        <f>J8+K8</f>
        <v>3.8730000000000001E-3</v>
      </c>
      <c r="M8" s="13"/>
    </row>
    <row r="9" spans="1:15" x14ac:dyDescent="0.2">
      <c r="J9" s="13"/>
      <c r="K9" s="13"/>
      <c r="L9" s="13"/>
      <c r="M9" s="13"/>
    </row>
    <row r="10" spans="1:15" customFormat="1" ht="41.25" customHeight="1" x14ac:dyDescent="0.2">
      <c r="A10" s="55" t="s">
        <v>4</v>
      </c>
      <c r="B10" s="55"/>
      <c r="C10" s="55"/>
      <c r="D10" s="64">
        <v>842400000</v>
      </c>
      <c r="E10" t="s">
        <v>10</v>
      </c>
      <c r="I10" s="12"/>
      <c r="J10" s="14"/>
      <c r="K10" s="14"/>
      <c r="L10" s="14"/>
      <c r="M10" s="32" t="s">
        <v>16</v>
      </c>
      <c r="N10" s="12"/>
      <c r="O10" s="12"/>
    </row>
    <row r="11" spans="1:15" customFormat="1" ht="13.5" customHeight="1" x14ac:dyDescent="0.2">
      <c r="A11" s="54"/>
      <c r="B11" s="54"/>
      <c r="C11" s="54"/>
      <c r="D11" s="8"/>
      <c r="I11" s="12"/>
      <c r="J11" s="14"/>
      <c r="K11" s="14"/>
      <c r="L11" s="14"/>
      <c r="M11" s="14" t="s">
        <v>15</v>
      </c>
      <c r="N11" s="12"/>
      <c r="O11" s="12"/>
    </row>
    <row r="12" spans="1:15" x14ac:dyDescent="0.2">
      <c r="C12" s="63" t="s">
        <v>5</v>
      </c>
      <c r="D12" s="64">
        <f>D10*E12</f>
        <v>509097010.03200001</v>
      </c>
      <c r="E12" s="65">
        <v>0.60434118000000003</v>
      </c>
      <c r="J12" s="26">
        <f>$D$12/$L$7*J7</f>
        <v>489774195.55363595</v>
      </c>
      <c r="K12" s="26">
        <f>$D$12/$L$7*K7</f>
        <v>19322814.478364058</v>
      </c>
      <c r="L12" s="26">
        <f>J12+K12</f>
        <v>509097010.03200001</v>
      </c>
      <c r="M12" s="34">
        <f>J12/M16</f>
        <v>921.58145661155709</v>
      </c>
    </row>
    <row r="13" spans="1:15" customFormat="1" x14ac:dyDescent="0.2">
      <c r="A13" s="7"/>
      <c r="C13" s="63" t="s">
        <v>6</v>
      </c>
      <c r="D13" s="66">
        <f>D10*E13</f>
        <v>333302989.96799999</v>
      </c>
      <c r="E13" s="65">
        <f>100%-E12</f>
        <v>0.39565881999999997</v>
      </c>
      <c r="I13" s="12"/>
      <c r="J13" s="35">
        <f>J12/$L$12</f>
        <v>0.96204492641363282</v>
      </c>
      <c r="K13" s="35">
        <f>K12/$L$12</f>
        <v>3.7955073586367155E-2</v>
      </c>
      <c r="L13" s="39">
        <f>J13+K13</f>
        <v>1</v>
      </c>
      <c r="M13" s="14"/>
      <c r="N13" s="12"/>
      <c r="O13" s="12"/>
    </row>
    <row r="14" spans="1:15" x14ac:dyDescent="0.2">
      <c r="C14" s="63"/>
      <c r="D14" s="64">
        <f>D12+D13</f>
        <v>842400000</v>
      </c>
      <c r="E14" s="67">
        <f>E12+E13</f>
        <v>1</v>
      </c>
      <c r="J14" s="13"/>
      <c r="K14" s="13"/>
      <c r="L14" s="13"/>
      <c r="M14" s="13"/>
    </row>
    <row r="15" spans="1:15" x14ac:dyDescent="0.2">
      <c r="J15" s="13"/>
      <c r="K15" s="30" t="s">
        <v>14</v>
      </c>
      <c r="L15" s="30" t="s">
        <v>12</v>
      </c>
      <c r="M15" s="30" t="s">
        <v>13</v>
      </c>
    </row>
    <row r="16" spans="1:15" x14ac:dyDescent="0.2">
      <c r="A16" s="69" t="s">
        <v>28</v>
      </c>
      <c r="B16" s="63"/>
      <c r="C16" s="63"/>
      <c r="D16" s="63"/>
      <c r="E16" s="63"/>
      <c r="F16" s="63"/>
      <c r="G16" s="63"/>
      <c r="H16" s="63"/>
      <c r="I16" s="70"/>
      <c r="K16" s="62">
        <v>1455.03</v>
      </c>
      <c r="L16" s="60">
        <v>365.25</v>
      </c>
      <c r="M16" s="61">
        <f>K16*L16</f>
        <v>531449.70750000002</v>
      </c>
      <c r="N16" s="11" t="s">
        <v>10</v>
      </c>
    </row>
    <row r="18" spans="1:13" x14ac:dyDescent="0.2">
      <c r="D18" s="28" t="s">
        <v>11</v>
      </c>
    </row>
    <row r="20" spans="1:13" x14ac:dyDescent="0.2">
      <c r="K20" s="31">
        <v>164</v>
      </c>
      <c r="L20" s="11" t="s">
        <v>14</v>
      </c>
      <c r="M20" s="35">
        <f>K20/K16</f>
        <v>0.11271245266420624</v>
      </c>
    </row>
    <row r="21" spans="1:13" ht="25.5" x14ac:dyDescent="0.2">
      <c r="D21">
        <v>482.1</v>
      </c>
      <c r="J21" s="17" t="s">
        <v>3</v>
      </c>
      <c r="K21" s="15" t="s">
        <v>8</v>
      </c>
    </row>
    <row r="22" spans="1:13" x14ac:dyDescent="0.2">
      <c r="D22" s="38">
        <f>D23-D21</f>
        <v>287.39999999999998</v>
      </c>
      <c r="J22" s="15" t="s">
        <v>7</v>
      </c>
      <c r="K22" s="15" t="s">
        <v>7</v>
      </c>
    </row>
    <row r="23" spans="1:13" x14ac:dyDescent="0.2">
      <c r="D23">
        <v>769.5</v>
      </c>
      <c r="J23" s="26">
        <v>463423775.36793202</v>
      </c>
      <c r="K23" s="26">
        <v>18283224.632068198</v>
      </c>
      <c r="L23" s="26">
        <v>481707000.00000006</v>
      </c>
      <c r="M23" s="42">
        <v>888.50500571906332</v>
      </c>
    </row>
    <row r="25" spans="1:13" x14ac:dyDescent="0.2">
      <c r="J25" s="40">
        <f>J23/F7</f>
        <v>585595.95720432058</v>
      </c>
      <c r="K25" s="40">
        <f>K23/G7</f>
        <v>576656.42471753084</v>
      </c>
    </row>
    <row r="27" spans="1:13" x14ac:dyDescent="0.2">
      <c r="H27" s="41" t="s">
        <v>18</v>
      </c>
      <c r="J27" s="40">
        <v>266992.36094915716</v>
      </c>
      <c r="K27" s="40">
        <v>263337.87613745412</v>
      </c>
    </row>
    <row r="28" spans="1:13" x14ac:dyDescent="0.2">
      <c r="A28" s="56" t="s">
        <v>24</v>
      </c>
      <c r="B28" s="55"/>
      <c r="C28" s="55"/>
      <c r="D28" s="71">
        <f>D29/H28</f>
        <v>1393831.6496427106</v>
      </c>
      <c r="E28" s="43"/>
      <c r="F28" s="43"/>
      <c r="H28">
        <v>365.25</v>
      </c>
      <c r="J28" s="40">
        <f>$J$27/H28</f>
        <v>730.98524558290808</v>
      </c>
      <c r="K28" s="40">
        <f>K27/H28</f>
        <v>720.97981146462462</v>
      </c>
    </row>
    <row r="29" spans="1:13" ht="15" customHeight="1" x14ac:dyDescent="0.2">
      <c r="A29" s="56" t="s">
        <v>20</v>
      </c>
      <c r="B29" s="55"/>
      <c r="C29" s="55"/>
      <c r="D29" s="68">
        <f t="shared" ref="D29:E29" si="0">D12</f>
        <v>509097010.03200001</v>
      </c>
      <c r="E29" s="45">
        <f t="shared" si="0"/>
        <v>0.60434118000000003</v>
      </c>
      <c r="F29" s="43"/>
    </row>
    <row r="30" spans="1:13" ht="15.75" customHeight="1" x14ac:dyDescent="0.2">
      <c r="A30" s="58" t="s">
        <v>21</v>
      </c>
      <c r="B30" s="55"/>
      <c r="C30" s="55"/>
      <c r="D30" s="46">
        <f>M16</f>
        <v>531449.70750000002</v>
      </c>
      <c r="E30" s="47" t="s">
        <v>10</v>
      </c>
      <c r="F30" s="43"/>
    </row>
    <row r="31" spans="1:13" ht="12.75" customHeight="1" x14ac:dyDescent="0.2">
      <c r="A31" s="59" t="s">
        <v>26</v>
      </c>
      <c r="B31" s="55"/>
      <c r="C31" s="55"/>
      <c r="D31" s="48">
        <f>D29/D30</f>
        <v>957.94014531845426</v>
      </c>
      <c r="E31" s="43" t="s">
        <v>15</v>
      </c>
      <c r="F31" s="43"/>
      <c r="J31" s="11">
        <v>140</v>
      </c>
      <c r="K31" s="35">
        <f>J31/J32</f>
        <v>9.4466936572199733E-2</v>
      </c>
    </row>
    <row r="32" spans="1:13" ht="14.25" customHeight="1" x14ac:dyDescent="0.2">
      <c r="A32" s="59" t="s">
        <v>25</v>
      </c>
      <c r="B32" s="55"/>
      <c r="C32" s="55"/>
      <c r="D32" s="49">
        <f>D31*F8</f>
        <v>921.0395233878512</v>
      </c>
      <c r="E32" s="43"/>
      <c r="F32" s="43"/>
      <c r="J32" s="11">
        <v>1482</v>
      </c>
      <c r="K32" s="53">
        <f>J32/J31</f>
        <v>10.585714285714285</v>
      </c>
      <c r="L32" s="11" t="s">
        <v>27</v>
      </c>
    </row>
    <row r="33" spans="1:6" ht="12.75" customHeight="1" x14ac:dyDescent="0.2">
      <c r="A33" s="59" t="s">
        <v>23</v>
      </c>
      <c r="B33" s="55"/>
      <c r="C33" s="55"/>
      <c r="D33" s="50">
        <f>D32*D30</f>
        <v>489486185.30041295</v>
      </c>
      <c r="E33" s="51">
        <f>D33/D29</f>
        <v>0.96147919876733434</v>
      </c>
      <c r="F33" s="43"/>
    </row>
    <row r="34" spans="1:6" ht="12.75" customHeight="1" x14ac:dyDescent="0.2">
      <c r="A34" s="59" t="s">
        <v>22</v>
      </c>
      <c r="B34" s="55"/>
      <c r="C34" s="55"/>
      <c r="D34" s="50">
        <f>(D31-D32)*D30</f>
        <v>19610824.731587078</v>
      </c>
      <c r="E34" s="51">
        <f>D34/D29</f>
        <v>3.8520801232665679E-2</v>
      </c>
      <c r="F34" s="43"/>
    </row>
    <row r="35" spans="1:6" x14ac:dyDescent="0.2">
      <c r="B35" s="55" t="s">
        <v>15</v>
      </c>
      <c r="C35" s="57"/>
    </row>
  </sheetData>
  <mergeCells count="9">
    <mergeCell ref="A33:C33"/>
    <mergeCell ref="A34:C34"/>
    <mergeCell ref="B35:C35"/>
    <mergeCell ref="A10:C10"/>
    <mergeCell ref="A28:C28"/>
    <mergeCell ref="A29:C29"/>
    <mergeCell ref="A30:C30"/>
    <mergeCell ref="A31:C31"/>
    <mergeCell ref="A32:C32"/>
  </mergeCells>
  <hyperlinks>
    <hyperlink ref="D18" r:id="rId1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2015-16</vt:lpstr>
      <vt:lpstr>2017-18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scribepj</dc:creator>
  <cp:lastModifiedBy>scribepj</cp:lastModifiedBy>
  <dcterms:created xsi:type="dcterms:W3CDTF">2019-06-19T06:48:06Z</dcterms:created>
  <dcterms:modified xsi:type="dcterms:W3CDTF">2019-07-06T00:39:12Z</dcterms:modified>
</cp:coreProperties>
</file>