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cuments\My Web Sites\Muggaccinos\Punishment\Prisoners\"/>
    </mc:Choice>
  </mc:AlternateContent>
  <bookViews>
    <workbookView xWindow="0" yWindow="0" windowWidth="21570" windowHeight="10230"/>
  </bookViews>
  <sheets>
    <sheet name="76_murdered_200_victim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1" i="1" l="1"/>
  <c r="O141" i="1" l="1"/>
  <c r="O136" i="1" l="1"/>
  <c r="O137" i="1"/>
  <c r="O134" i="1" l="1"/>
  <c r="O139" i="1"/>
  <c r="N139" i="1"/>
  <c r="O132" i="1" l="1"/>
  <c r="O109" i="1" l="1"/>
  <c r="O54" i="1" l="1"/>
  <c r="O130" i="1" l="1"/>
  <c r="O128" i="1"/>
  <c r="O124" i="1" l="1"/>
  <c r="O126" i="1" l="1"/>
  <c r="O122" i="1" l="1"/>
  <c r="O120" i="1" l="1"/>
  <c r="O118" i="1"/>
  <c r="O116" i="1"/>
  <c r="O114" i="1" l="1"/>
  <c r="O112" i="1"/>
  <c r="O111" i="1"/>
  <c r="O107" i="1" l="1"/>
  <c r="O104" i="1" l="1"/>
  <c r="O105" i="1" l="1"/>
  <c r="O102" i="1"/>
  <c r="O101" i="1" l="1"/>
  <c r="O99" i="1" l="1"/>
  <c r="O97" i="1" l="1"/>
  <c r="O92" i="1" l="1"/>
  <c r="O93" i="1"/>
  <c r="O88" i="1"/>
  <c r="O86" i="1"/>
  <c r="O82" i="1" l="1"/>
  <c r="O81" i="1"/>
  <c r="O80" i="1"/>
  <c r="O84" i="1"/>
  <c r="O95" i="1" l="1"/>
  <c r="O30" i="1"/>
  <c r="O31" i="1"/>
  <c r="O19" i="1"/>
  <c r="O78" i="1" l="1"/>
  <c r="O90" i="1" l="1"/>
  <c r="O76" i="1" l="1"/>
  <c r="O72" i="1" l="1"/>
  <c r="O74" i="1"/>
  <c r="O70" i="1" l="1"/>
  <c r="O68" i="1" l="1"/>
  <c r="O66" i="1" l="1"/>
  <c r="O64" i="1" l="1"/>
  <c r="O62" i="1"/>
  <c r="O60" i="1" l="1"/>
  <c r="O58" i="1"/>
  <c r="O56" i="1" l="1"/>
  <c r="O41" i="1" l="1"/>
  <c r="O39" i="1"/>
  <c r="O37" i="1"/>
  <c r="O35" i="1"/>
  <c r="O33" i="1"/>
  <c r="O28" i="1"/>
  <c r="O27" i="1"/>
  <c r="O25" i="1"/>
  <c r="O23" i="1"/>
  <c r="O21" i="1"/>
  <c r="O17" i="1"/>
  <c r="O15" i="1"/>
  <c r="O11" i="1"/>
  <c r="O9" i="1"/>
  <c r="O6" i="1" l="1"/>
  <c r="O7" i="1"/>
  <c r="O4" i="1"/>
  <c r="O3" i="1"/>
  <c r="O5" i="1"/>
  <c r="O51" i="1"/>
  <c r="O50" i="1"/>
  <c r="O49" i="1"/>
  <c r="O53" i="1"/>
  <c r="O47" i="1"/>
  <c r="O43" i="1"/>
  <c r="P43" i="1" s="1"/>
  <c r="O45" i="1"/>
  <c r="P8" i="1" l="1"/>
</calcChain>
</file>

<file path=xl/sharedStrings.xml><?xml version="1.0" encoding="utf-8"?>
<sst xmlns="http://schemas.openxmlformats.org/spreadsheetml/2006/main" count="275" uniqueCount="241">
  <si>
    <t>John Travers</t>
  </si>
  <si>
    <t>Michael Murdoch</t>
  </si>
  <si>
    <t>Gary Murphy</t>
  </si>
  <si>
    <t>Les Murphy</t>
  </si>
  <si>
    <t>Anita Cobby</t>
  </si>
  <si>
    <t>Zachary</t>
  </si>
  <si>
    <t>Thalia</t>
  </si>
  <si>
    <t>Ms Mudie</t>
  </si>
  <si>
    <t>Matthew Si</t>
  </si>
  <si>
    <t>Bhavita Patel</t>
  </si>
  <si>
    <t>Mr Kanno</t>
  </si>
  <si>
    <t>Anton Crocaris</t>
  </si>
  <si>
    <t>Katrina Dawson</t>
  </si>
  <si>
    <t>Tori Johnson</t>
  </si>
  <si>
    <t>Jill Meagher</t>
  </si>
  <si>
    <t>Codey Herrmann</t>
  </si>
  <si>
    <t>Ms Aiia Maasarwe</t>
  </si>
  <si>
    <t xml:space="preserve"> </t>
  </si>
  <si>
    <t>Victims</t>
  </si>
  <si>
    <t>Murderers</t>
  </si>
  <si>
    <t>#</t>
  </si>
  <si>
    <t>Eurydice Dixon</t>
  </si>
  <si>
    <t>Jaymes Todd</t>
  </si>
  <si>
    <t>Sofia Rodriguez-Urrutia Shu</t>
  </si>
  <si>
    <t>Dante Arthurs</t>
  </si>
  <si>
    <t>Sandra Holland</t>
  </si>
  <si>
    <t>Craig Holland</t>
  </si>
  <si>
    <t>Scott Holland</t>
  </si>
  <si>
    <t>James Beauregard-Smith</t>
  </si>
  <si>
    <t>Bevan Spencer von Einem</t>
  </si>
  <si>
    <t>Richard Kelvin</t>
  </si>
  <si>
    <t>Kevin Crump</t>
  </si>
  <si>
    <t>Allan Baker</t>
  </si>
  <si>
    <t>Ian James Lamb</t>
  </si>
  <si>
    <t>Virginia Morse</t>
  </si>
  <si>
    <t>Lindsay Beckett</t>
  </si>
  <si>
    <t>Prue Bird</t>
  </si>
  <si>
    <t>Lauren Barry</t>
  </si>
  <si>
    <t>Nichole Collins</t>
  </si>
  <si>
    <t>Mersina Halvagis</t>
  </si>
  <si>
    <t>Nicole Patterson</t>
  </si>
  <si>
    <t>Margaret Maher</t>
  </si>
  <si>
    <t>Evelyn Abrahams</t>
  </si>
  <si>
    <t>Bruno Cingolani</t>
  </si>
  <si>
    <t>Paul Haigh</t>
  </si>
  <si>
    <t>Sheryle Gardner</t>
  </si>
  <si>
    <t>Danny Mitchell</t>
  </si>
  <si>
    <t>Wayne Smith</t>
  </si>
  <si>
    <t>Lisa Brealey</t>
  </si>
  <si>
    <t>George Hatherley</t>
  </si>
  <si>
    <t>Sharon Taylor</t>
  </si>
  <si>
    <t>Roslyn Hayward</t>
  </si>
  <si>
    <t>Mildred Hanmer</t>
  </si>
  <si>
    <t>Ashley Mervyn Coulston</t>
  </si>
  <si>
    <t>Kerryn Henstridge</t>
  </si>
  <si>
    <t>Anne Smerdon</t>
  </si>
  <si>
    <t>Peter Dempsey</t>
  </si>
  <si>
    <t>Sentenced</t>
  </si>
  <si>
    <t>Ebony Simpson</t>
  </si>
  <si>
    <t>Andy Albury</t>
  </si>
  <si>
    <t>Gloria Pindan</t>
  </si>
  <si>
    <t>Michael Murphy-deceased_22Feb19</t>
  </si>
  <si>
    <t>Arrested</t>
  </si>
  <si>
    <t xml:space="preserve">Barry Lane </t>
  </si>
  <si>
    <t>Fred Brooks</t>
  </si>
  <si>
    <t>David Johnson</t>
  </si>
  <si>
    <t>James Spyridon Vlassakis</t>
  </si>
  <si>
    <t>Troy Youde</t>
  </si>
  <si>
    <t>Gary O'Dwyer</t>
  </si>
  <si>
    <t>Frederick Brooks</t>
  </si>
  <si>
    <t>Catherine Margaret Birnie</t>
  </si>
  <si>
    <t>David John Birnie Deceased_7Oct05</t>
  </si>
  <si>
    <t>Noelene Patterson</t>
  </si>
  <si>
    <t>Denise Brown</t>
  </si>
  <si>
    <t>Mary Neilson</t>
  </si>
  <si>
    <t>Susannah Candy</t>
  </si>
  <si>
    <t>Number of murders</t>
  </si>
  <si>
    <t>Name of victim</t>
  </si>
  <si>
    <t>Patricia Carlton</t>
  </si>
  <si>
    <t>Nil</t>
  </si>
  <si>
    <t>Gregory John Brazel</t>
  </si>
  <si>
    <t xml:space="preserve">Deborah Everist </t>
  </si>
  <si>
    <t>James Gibson</t>
  </si>
  <si>
    <t>Simone Schmidl</t>
  </si>
  <si>
    <t>Anja Habschied</t>
  </si>
  <si>
    <t>Gabor Neugebauer</t>
  </si>
  <si>
    <t>Joanne Walters</t>
  </si>
  <si>
    <t>Caroline Clarke</t>
  </si>
  <si>
    <t>Teodoro "Teddy" Gonzales</t>
  </si>
  <si>
    <t>Mary Loiva Gonzales</t>
  </si>
  <si>
    <t>Clodine Gonzales</t>
  </si>
  <si>
    <t>Matthew James Harris</t>
  </si>
  <si>
    <t>Peter Wennerbom</t>
  </si>
  <si>
    <t>Yvonne Ford</t>
  </si>
  <si>
    <t>Ronald Galvin</t>
  </si>
  <si>
    <t>Bradley Murdoch</t>
  </si>
  <si>
    <t>Peter Falconio</t>
  </si>
  <si>
    <t>Richard William Leonard</t>
  </si>
  <si>
    <t>Stephen Dempsey</t>
  </si>
  <si>
    <t>Ezzedine Bahmad</t>
  </si>
  <si>
    <t>David O'Hearn</t>
  </si>
  <si>
    <t>Frank Arkell</t>
  </si>
  <si>
    <t>John Price</t>
  </si>
  <si>
    <t>Daniel Leslie Miles</t>
  </si>
  <si>
    <t>Shiquin Zhu</t>
  </si>
  <si>
    <t>Pin Shen</t>
  </si>
  <si>
    <t>Christy Bo Shen</t>
  </si>
  <si>
    <t>Crespin Adanguidi *</t>
  </si>
  <si>
    <t>Mark Valera *</t>
  </si>
  <si>
    <t>Roger Dean *</t>
  </si>
  <si>
    <t>John Bunting *</t>
  </si>
  <si>
    <t>Robert Wagner *</t>
  </si>
  <si>
    <t>Sef Gonzales *</t>
  </si>
  <si>
    <t>Katherine Knight *</t>
  </si>
  <si>
    <t>Martin Bryant *</t>
  </si>
  <si>
    <t>Andrew Peter Garforth *</t>
  </si>
  <si>
    <t>Karen Chetcuti</t>
  </si>
  <si>
    <t>Michael Cardamone*</t>
  </si>
  <si>
    <t>Anthony Robert Harvey*</t>
  </si>
  <si>
    <t>Alice  Harvey</t>
  </si>
  <si>
    <t>Beatrix Harvey</t>
  </si>
  <si>
    <t>Charlotte Harvey</t>
  </si>
  <si>
    <t>Mara Lee Harvey, 41</t>
  </si>
  <si>
    <t>Beverley Ann Quinn,73</t>
  </si>
  <si>
    <t>Stephen Wayne Jamieson*</t>
  </si>
  <si>
    <t>Matthew James Elliott*</t>
  </si>
  <si>
    <t>Bronson Matthew Blessington*</t>
  </si>
  <si>
    <t>Janine Balding, 20</t>
  </si>
  <si>
    <t>Julian Knight</t>
  </si>
  <si>
    <t>Peter Noris Dupas*</t>
  </si>
  <si>
    <t>Allen Thompson*</t>
  </si>
  <si>
    <t>Barrie Watts*</t>
  </si>
  <si>
    <t>Raymond Edmunds*</t>
  </si>
  <si>
    <t>Bandali Debs*</t>
  </si>
  <si>
    <t>Mark Lewis*</t>
  </si>
  <si>
    <t>Reginald Green, 87</t>
  </si>
  <si>
    <t>Dorothy Wu, 85</t>
  </si>
  <si>
    <t>Alma Smith, 73</t>
  </si>
  <si>
    <t>Lola Bennett, 86</t>
  </si>
  <si>
    <t>Ella Wood, 97</t>
  </si>
  <si>
    <t>Urbana Alipio, 79</t>
  </si>
  <si>
    <t xml:space="preserve">Caesar Galea, 82 </t>
  </si>
  <si>
    <t>Doris Becke, 96</t>
  </si>
  <si>
    <t>Donna Newland, 16</t>
  </si>
  <si>
    <t>Yolande Michael, 29</t>
  </si>
  <si>
    <t>Tiahleigh Palmer,12</t>
  </si>
  <si>
    <t>Stacey-Anne Tracy, 9</t>
  </si>
  <si>
    <t>Sandra Dorothy Bacon, 5</t>
  </si>
  <si>
    <t>Francesco Mangione</t>
  </si>
  <si>
    <t>James Gargasoulas*</t>
  </si>
  <si>
    <t>Saeed Noori*</t>
  </si>
  <si>
    <t>Adrian Ernest Bayley*</t>
  </si>
  <si>
    <t>Leslie Camilleri*</t>
  </si>
  <si>
    <t>John Miles Sharpe</t>
  </si>
  <si>
    <t>Elizabeth Stevens, 18,</t>
  </si>
  <si>
    <t>Debbie Fream, 22,</t>
  </si>
  <si>
    <t>Natalie Russell, 17</t>
  </si>
  <si>
    <t>Molly Goodbun</t>
  </si>
  <si>
    <t>Paul Charles Denyer*</t>
  </si>
  <si>
    <t>Keith Owen Goodbun*</t>
  </si>
  <si>
    <t>Ivan Milat*  Deceased_27-Oct-19</t>
  </si>
  <si>
    <t>Brett Peter Cowan</t>
  </si>
  <si>
    <t>Rick Thorburn*</t>
  </si>
  <si>
    <t>Valmae Faye Beck Died 27May08</t>
  </si>
  <si>
    <t>Sian Kingi, 12</t>
  </si>
  <si>
    <t>Gracie Kemp, 20 mths</t>
  </si>
  <si>
    <t>Anna Kemp, 38</t>
  </si>
  <si>
    <t>Janine Balding, 21</t>
  </si>
  <si>
    <t>Janine Balding, 22</t>
  </si>
  <si>
    <t>Lisa Gannan</t>
  </si>
  <si>
    <t>Kerryanne Gannan</t>
  </si>
  <si>
    <t>Thomas Gannan</t>
  </si>
  <si>
    <t>David Baker, 27</t>
  </si>
  <si>
    <t>Leslie Read, 25</t>
  </si>
  <si>
    <t>Ross Smith</t>
  </si>
  <si>
    <t>Malcolm George Baker*</t>
  </si>
  <si>
    <t>John Wayne Glover* died9Sept05</t>
  </si>
  <si>
    <t>Gwendoline Mitchelhill</t>
  </si>
  <si>
    <t>Winfreda Ashton</t>
  </si>
  <si>
    <t>Margaret Pahud</t>
  </si>
  <si>
    <t>Olive Cleveland</t>
  </si>
  <si>
    <t>Muriel Falconer</t>
  </si>
  <si>
    <t>Joan Sinclair</t>
  </si>
  <si>
    <t xml:space="preserve">Lindsey Robert Rose* </t>
  </si>
  <si>
    <t>Edward John Cavanagh</t>
  </si>
  <si>
    <t>Carmelita Lee</t>
  </si>
  <si>
    <t>Reynette Holford</t>
  </si>
  <si>
    <t>Fatma Ozonal</t>
  </si>
  <si>
    <t>Kerrie Pang</t>
  </si>
  <si>
    <t>Sergeant Gary Silk</t>
  </si>
  <si>
    <t>Senior Constable Rod Miller</t>
  </si>
  <si>
    <t>Kristy Mary Harty</t>
  </si>
  <si>
    <t>Donna Anne Hicks</t>
  </si>
  <si>
    <t>Jason Joseph Roberts</t>
  </si>
  <si>
    <t>Garry Heywood, 18</t>
  </si>
  <si>
    <t>Abina Madill, 16</t>
  </si>
  <si>
    <t>Robert Arthur Selby Lowe*</t>
  </si>
  <si>
    <t>Sheree Beasley, 6</t>
  </si>
  <si>
    <t>Angela Taylor,</t>
  </si>
  <si>
    <t>Stanley Brian Taylor* died aged 79</t>
  </si>
  <si>
    <t>Alex Tskamakis</t>
  </si>
  <si>
    <t>Craig William Minogue</t>
  </si>
  <si>
    <t>Mark Errin Rust*</t>
  </si>
  <si>
    <t>Maya Jakic,  30</t>
  </si>
  <si>
    <t>Megumi Suzuki, 18</t>
  </si>
  <si>
    <t>Radmila Milosevic</t>
  </si>
  <si>
    <t>Tony Baker</t>
  </si>
  <si>
    <t>Daniel Baker, 4</t>
  </si>
  <si>
    <t>Lisa Baker, 2</t>
  </si>
  <si>
    <t>Ljiljana Milosevic</t>
  </si>
  <si>
    <t>Mirjana Milosevic</t>
  </si>
  <si>
    <t>Scott Alan Murdoch</t>
  </si>
  <si>
    <t>Kylie Blackwood</t>
  </si>
  <si>
    <t>Denis Timothy Guinta, 26</t>
  </si>
  <si>
    <t>Bradley Robert Edwards</t>
  </si>
  <si>
    <t>Jane Rimmer 23</t>
  </si>
  <si>
    <t>Ciara Glennon 27</t>
  </si>
  <si>
    <t>Sara Spears 18</t>
  </si>
  <si>
    <t>Daniel Morcombe</t>
  </si>
  <si>
    <t>Sharon Edwards</t>
  </si>
  <si>
    <t>John Wallace Edwards</t>
  </si>
  <si>
    <t>Darren Ward Gale</t>
  </si>
  <si>
    <t>Noel Joseph Ingham</t>
  </si>
  <si>
    <t>Stephanie Scott</t>
  </si>
  <si>
    <t>Vincent Stanford</t>
  </si>
  <si>
    <t>Valda Connell, 39</t>
  </si>
  <si>
    <t>Sally Connell, 10</t>
  </si>
  <si>
    <t>Damien Connell 4</t>
  </si>
  <si>
    <t>John Ernest Cribb, died Feb 2018</t>
  </si>
  <si>
    <t>Man Haron Monis-died_16Dec14</t>
  </si>
  <si>
    <t>Barry Hadlow died in 2007, - 65</t>
  </si>
  <si>
    <t>Lisa  Brearley</t>
  </si>
  <si>
    <t>per annum</t>
  </si>
  <si>
    <t>Martin Leach</t>
  </si>
  <si>
    <t>Janice Carnegie, 18</t>
  </si>
  <si>
    <t>Charmaine Aviet, 15</t>
  </si>
  <si>
    <t>Matthew Milat</t>
  </si>
  <si>
    <t>Cohen Klein</t>
  </si>
  <si>
    <t>David Auchterlonie, 17</t>
  </si>
  <si>
    <t>David Auchterlonie, 18</t>
  </si>
  <si>
    <t xml:space="preserve">per inmate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</si>
</sst>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[$-409]d/mmm/yy;@"/>
    <numFmt numFmtId="166" formatCode="&quot;$&quot;#,##0.00"/>
  </numFmts>
  <fonts count="38" x14ac:knownFonts="1">
    <font>
      <sz val="11"/>
      <color theme="1"/>
      <name val="Arial"/>
      <family val="2"/>
    </font>
    <font>
      <sz val="12"/>
      <color theme="1"/>
      <name val="Arial Narrow"/>
      <family val="2"/>
    </font>
    <font>
      <sz val="12"/>
      <color rgb="FF222222"/>
      <name val="Arial Narrow"/>
      <family val="2"/>
    </font>
    <font>
      <sz val="12"/>
      <color rgb="FF292929"/>
      <name val="Arial Narrow"/>
      <family val="2"/>
    </font>
    <font>
      <sz val="12"/>
      <color rgb="FF121212"/>
      <name val="Arial Narrow"/>
      <family val="2"/>
    </font>
    <font>
      <sz val="12"/>
      <name val="Arial Narrow"/>
      <family val="2"/>
    </font>
    <font>
      <sz val="12"/>
      <color rgb="FF404040"/>
      <name val="Arial Narrow"/>
      <family val="2"/>
    </font>
    <font>
      <sz val="12"/>
      <color rgb="FF262626"/>
      <name val="Arial Narrow"/>
      <family val="2"/>
    </font>
    <font>
      <sz val="12"/>
      <color rgb="FF000000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.5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rgb="FF222222"/>
      <name val="Arial"/>
      <family val="2"/>
    </font>
    <font>
      <sz val="11"/>
      <color rgb="FF222222"/>
      <name val="Arial Narrow"/>
      <family val="2"/>
    </font>
    <font>
      <sz val="11"/>
      <color rgb="FF000000"/>
      <name val="Arial"/>
      <family val="2"/>
    </font>
    <font>
      <sz val="11"/>
      <name val="Arial Narrow"/>
      <family val="2"/>
    </font>
    <font>
      <sz val="11"/>
      <name val="Arial"/>
      <family val="2"/>
    </font>
    <font>
      <sz val="11"/>
      <color rgb="FF0A1633"/>
      <name val="Arial"/>
      <family val="2"/>
    </font>
    <font>
      <u/>
      <sz val="11"/>
      <color theme="10"/>
      <name val="Arial"/>
      <family val="2"/>
    </font>
    <font>
      <b/>
      <u/>
      <sz val="11"/>
      <color theme="10"/>
      <name val="Arial"/>
      <family val="2"/>
    </font>
    <font>
      <sz val="11"/>
      <color rgb="FF121212"/>
      <name val="Arial"/>
      <family val="2"/>
    </font>
    <font>
      <sz val="12.1"/>
      <color theme="1"/>
      <name val="Arial Narrow"/>
      <family val="2"/>
    </font>
    <font>
      <sz val="11"/>
      <color rgb="FF232323"/>
      <name val="Arial"/>
      <family val="2"/>
    </font>
    <font>
      <sz val="12"/>
      <color rgb="FF232323"/>
      <name val="Arial Narrow"/>
      <family val="2"/>
    </font>
    <font>
      <sz val="11"/>
      <color rgb="FF333333"/>
      <name val="Arial"/>
      <family val="2"/>
    </font>
    <font>
      <sz val="11"/>
      <color rgb="FF505050"/>
      <name val="Arial"/>
      <family val="2"/>
    </font>
    <font>
      <sz val="11"/>
      <color rgb="FF202122"/>
      <name val="Arial"/>
      <family val="2"/>
    </font>
    <font>
      <sz val="12"/>
      <color rgb="FF202122"/>
      <name val="Arial Narrow"/>
      <family val="2"/>
    </font>
    <font>
      <sz val="12"/>
      <color theme="1"/>
      <name val="Arial"/>
      <family val="2"/>
    </font>
    <font>
      <sz val="11"/>
      <color rgb="FF292A33"/>
      <name val="Arial"/>
      <family val="2"/>
    </font>
    <font>
      <sz val="11"/>
      <color rgb="FF4D5156"/>
      <name val="Arial"/>
      <family val="2"/>
    </font>
    <font>
      <sz val="11"/>
      <color rgb="FF262626"/>
      <name val="Arial Narrow"/>
      <family val="2"/>
    </font>
    <font>
      <b/>
      <sz val="10"/>
      <color theme="1"/>
      <name val="Arial Narrow"/>
      <family val="2"/>
    </font>
    <font>
      <b/>
      <u/>
      <sz val="12"/>
      <color theme="1"/>
      <name val="Arial Narrow"/>
      <family val="2"/>
    </font>
    <font>
      <sz val="11"/>
      <color rgb="FF202122"/>
      <name val="Arial Narrow"/>
      <family val="2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</fills>
  <borders count="2">
    <border>
      <left/>
      <right/>
      <top/>
      <bottom/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6" fontId="13" fillId="0" borderId="0" xfId="0" applyNumberFormat="1" applyFont="1"/>
    <xf numFmtId="0" fontId="9" fillId="0" borderId="0" xfId="1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7" fontId="9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5" fontId="14" fillId="0" borderId="0" xfId="0" applyNumberFormat="1" applyFont="1"/>
    <xf numFmtId="15" fontId="15" fillId="0" borderId="0" xfId="0" applyNumberFormat="1" applyFont="1"/>
    <xf numFmtId="0" fontId="9" fillId="0" borderId="0" xfId="1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5" fontId="0" fillId="0" borderId="0" xfId="0" applyNumberFormat="1" applyAlignment="1">
      <alignment horizontal="center"/>
    </xf>
    <xf numFmtId="0" fontId="9" fillId="0" borderId="0" xfId="0" applyNumberFormat="1" applyFont="1" applyAlignment="1">
      <alignment horizontal="center"/>
    </xf>
    <xf numFmtId="0" fontId="20" fillId="0" borderId="0" xfId="2" applyAlignment="1">
      <alignment horizontal="center"/>
    </xf>
    <xf numFmtId="0" fontId="21" fillId="0" borderId="0" xfId="2" applyFont="1" applyAlignment="1">
      <alignment horizontal="center"/>
    </xf>
    <xf numFmtId="0" fontId="22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/>
    <xf numFmtId="15" fontId="0" fillId="0" borderId="0" xfId="0" applyNumberFormat="1"/>
    <xf numFmtId="0" fontId="8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/>
    <xf numFmtId="0" fontId="24" fillId="0" borderId="0" xfId="0" applyFont="1"/>
    <xf numFmtId="0" fontId="16" fillId="0" borderId="0" xfId="0" applyFont="1" applyAlignment="1">
      <alignment vertical="center" wrapText="1"/>
    </xf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6" fontId="13" fillId="0" borderId="0" xfId="0" applyNumberFormat="1" applyFont="1" applyAlignment="1">
      <alignment horizontal="right"/>
    </xf>
    <xf numFmtId="0" fontId="35" fillId="0" borderId="0" xfId="0" applyFont="1" applyAlignment="1">
      <alignment horizontal="center"/>
    </xf>
    <xf numFmtId="6" fontId="35" fillId="0" borderId="0" xfId="0" applyNumberFormat="1" applyFont="1"/>
    <xf numFmtId="0" fontId="16" fillId="0" borderId="0" xfId="0" applyFont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166" fontId="13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n.wikipedia.org/wiki/Peter_Dupas" TargetMode="External"/><Relationship Id="rId7" Type="http://schemas.openxmlformats.org/officeDocument/2006/relationships/hyperlink" Target="https://murderpedia.org/male.D/d/denyer-paul.htm" TargetMode="External"/><Relationship Id="rId2" Type="http://schemas.openxmlformats.org/officeDocument/2006/relationships/hyperlink" Target="https://en.wikipedia.org/wiki/Bega_schoolgirl_murders" TargetMode="External"/><Relationship Id="rId1" Type="http://schemas.openxmlformats.org/officeDocument/2006/relationships/hyperlink" Target="https://en.wikipedia.org/wiki/Julian_Knight_(murderer)" TargetMode="External"/><Relationship Id="rId6" Type="http://schemas.openxmlformats.org/officeDocument/2006/relationships/hyperlink" Target="https://serialkillercalendar.com/Roger%20Kingsley%20DEAN.php" TargetMode="External"/><Relationship Id="rId5" Type="http://schemas.openxmlformats.org/officeDocument/2006/relationships/hyperlink" Target="https://en.wikipedia.org/wiki/Murder_of_Sian_Kingi" TargetMode="External"/><Relationship Id="rId4" Type="http://schemas.openxmlformats.org/officeDocument/2006/relationships/hyperlink" Target="https://en.wikipedia.org/wiki/Mark_Errin_Ru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1"/>
  <sheetViews>
    <sheetView tabSelected="1" topLeftCell="A79" workbookViewId="0">
      <selection activeCell="I86" sqref="I86"/>
    </sheetView>
  </sheetViews>
  <sheetFormatPr defaultRowHeight="16.5" x14ac:dyDescent="0.3"/>
  <cols>
    <col min="1" max="1" width="4" style="1" customWidth="1"/>
    <col min="2" max="2" width="27.5" customWidth="1"/>
    <col min="3" max="3" width="8.625" style="5" customWidth="1"/>
    <col min="4" max="4" width="10.125" style="5" customWidth="1"/>
    <col min="5" max="5" width="9.375" style="1" bestFit="1" customWidth="1"/>
    <col min="6" max="6" width="19.875" style="2" customWidth="1"/>
    <col min="7" max="7" width="15.625" style="4" customWidth="1"/>
    <col min="8" max="8" width="14.875" style="4" customWidth="1"/>
    <col min="9" max="9" width="13.375" style="4" customWidth="1"/>
    <col min="10" max="10" width="13.75" style="4" customWidth="1"/>
    <col min="11" max="11" width="10.75" style="4" customWidth="1"/>
    <col min="12" max="12" width="9.75" style="4" customWidth="1"/>
    <col min="13" max="13" width="12.25" style="4" customWidth="1"/>
    <col min="14" max="14" width="8" style="3" customWidth="1"/>
    <col min="15" max="15" width="13.5" style="7" customWidth="1"/>
    <col min="16" max="16" width="10.625" customWidth="1"/>
  </cols>
  <sheetData>
    <row r="1" spans="1:16" ht="25.5" x14ac:dyDescent="0.25">
      <c r="A1" s="6" t="s">
        <v>20</v>
      </c>
      <c r="B1" s="8" t="s">
        <v>19</v>
      </c>
      <c r="C1" s="8"/>
      <c r="D1" s="8" t="s">
        <v>62</v>
      </c>
      <c r="E1" s="8" t="s">
        <v>57</v>
      </c>
      <c r="F1" s="8" t="s">
        <v>18</v>
      </c>
      <c r="G1" s="8" t="s">
        <v>77</v>
      </c>
      <c r="H1" s="8" t="s">
        <v>77</v>
      </c>
      <c r="I1" s="8" t="s">
        <v>77</v>
      </c>
      <c r="J1" s="8" t="s">
        <v>77</v>
      </c>
      <c r="K1" s="8" t="s">
        <v>77</v>
      </c>
      <c r="L1" s="8" t="s">
        <v>77</v>
      </c>
      <c r="M1" s="8" t="s">
        <v>77</v>
      </c>
      <c r="N1" s="71" t="s">
        <v>76</v>
      </c>
      <c r="O1" s="73">
        <v>175000</v>
      </c>
      <c r="P1" s="72" t="s">
        <v>232</v>
      </c>
    </row>
    <row r="2" spans="1:16" ht="15.75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6" ht="15.75" x14ac:dyDescent="0.25">
      <c r="A3" s="9">
        <v>1</v>
      </c>
      <c r="B3" s="10" t="s">
        <v>0</v>
      </c>
      <c r="C3" s="11">
        <v>24530</v>
      </c>
      <c r="D3" s="11">
        <v>31462</v>
      </c>
      <c r="E3" s="11">
        <v>31944</v>
      </c>
      <c r="F3" s="10" t="s">
        <v>4</v>
      </c>
      <c r="G3" s="10"/>
      <c r="H3" s="10"/>
      <c r="I3" s="10"/>
      <c r="J3" s="10"/>
      <c r="K3" s="10"/>
      <c r="L3" s="10"/>
      <c r="M3" s="10"/>
      <c r="N3" s="24">
        <v>1</v>
      </c>
      <c r="O3" s="25">
        <f>$O$1*56</f>
        <v>9800000</v>
      </c>
    </row>
    <row r="4" spans="1:16" ht="15.75" x14ac:dyDescent="0.25">
      <c r="A4" s="9">
        <v>2</v>
      </c>
      <c r="B4" s="16" t="s">
        <v>1</v>
      </c>
      <c r="C4" s="10">
        <v>1966</v>
      </c>
      <c r="D4" s="11">
        <v>31462</v>
      </c>
      <c r="E4" s="11">
        <v>31944</v>
      </c>
      <c r="F4" s="10" t="s">
        <v>4</v>
      </c>
      <c r="G4" s="10"/>
      <c r="H4" s="10"/>
      <c r="I4" s="10"/>
      <c r="J4" s="10"/>
      <c r="K4" s="10"/>
      <c r="L4" s="10"/>
      <c r="M4" s="10"/>
      <c r="N4" s="24"/>
      <c r="O4" s="25">
        <f>$O$1*55</f>
        <v>9625000</v>
      </c>
    </row>
    <row r="5" spans="1:16" ht="15.75" x14ac:dyDescent="0.25">
      <c r="A5" s="9">
        <v>3</v>
      </c>
      <c r="B5" s="10" t="s">
        <v>61</v>
      </c>
      <c r="C5" s="11">
        <v>23198</v>
      </c>
      <c r="D5" s="11">
        <v>31462</v>
      </c>
      <c r="E5" s="11">
        <v>31944</v>
      </c>
      <c r="F5" s="10" t="s">
        <v>4</v>
      </c>
      <c r="G5" s="10"/>
      <c r="H5" s="10"/>
      <c r="I5" s="10"/>
      <c r="J5" s="10"/>
      <c r="K5" s="10"/>
      <c r="L5" s="10"/>
      <c r="M5" s="10"/>
      <c r="N5" s="24"/>
      <c r="O5" s="25">
        <f>$O$1*33</f>
        <v>5775000</v>
      </c>
    </row>
    <row r="6" spans="1:16" ht="15.75" x14ac:dyDescent="0.25">
      <c r="A6" s="9">
        <v>4</v>
      </c>
      <c r="B6" s="10" t="s">
        <v>2</v>
      </c>
      <c r="C6" s="11">
        <v>21068</v>
      </c>
      <c r="D6" s="11">
        <v>31462</v>
      </c>
      <c r="E6" s="11">
        <v>31944</v>
      </c>
      <c r="F6" s="10" t="s">
        <v>4</v>
      </c>
      <c r="G6" s="10"/>
      <c r="H6" s="10"/>
      <c r="I6" s="10"/>
      <c r="J6" s="10"/>
      <c r="K6" s="10"/>
      <c r="L6" s="10"/>
      <c r="M6" s="10"/>
      <c r="N6" s="24"/>
      <c r="O6" s="25">
        <f>$O$1*46</f>
        <v>8050000</v>
      </c>
    </row>
    <row r="7" spans="1:16" ht="15.75" x14ac:dyDescent="0.25">
      <c r="A7" s="9">
        <v>5</v>
      </c>
      <c r="B7" s="10" t="s">
        <v>3</v>
      </c>
      <c r="C7" s="10">
        <v>1964</v>
      </c>
      <c r="D7" s="11">
        <v>31462</v>
      </c>
      <c r="E7" s="11">
        <v>31944</v>
      </c>
      <c r="F7" s="10" t="s">
        <v>4</v>
      </c>
      <c r="G7" s="10"/>
      <c r="H7" s="10"/>
      <c r="I7" s="10"/>
      <c r="J7" s="10"/>
      <c r="K7" s="10"/>
      <c r="L7" s="10"/>
      <c r="M7" s="10"/>
      <c r="N7" s="24"/>
      <c r="O7" s="25">
        <f>$O$1*53</f>
        <v>9275000</v>
      </c>
    </row>
    <row r="8" spans="1:16" ht="15.75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24"/>
      <c r="P8" s="25">
        <f>SUM(O3:O7)</f>
        <v>42525000</v>
      </c>
    </row>
    <row r="9" spans="1:16" ht="15.75" x14ac:dyDescent="0.25">
      <c r="A9" s="9">
        <v>6</v>
      </c>
      <c r="B9" s="17" t="s">
        <v>149</v>
      </c>
      <c r="C9" s="10">
        <v>1993</v>
      </c>
      <c r="D9" s="10"/>
      <c r="E9" s="10"/>
      <c r="F9" s="18" t="s">
        <v>9</v>
      </c>
      <c r="G9" s="18" t="s">
        <v>8</v>
      </c>
      <c r="H9" s="18" t="s">
        <v>7</v>
      </c>
      <c r="I9" s="18" t="s">
        <v>10</v>
      </c>
      <c r="J9" s="18" t="s">
        <v>6</v>
      </c>
      <c r="K9" s="18" t="s">
        <v>5</v>
      </c>
      <c r="L9" s="18"/>
      <c r="M9" s="18"/>
      <c r="N9" s="24">
        <v>6</v>
      </c>
      <c r="O9" s="25">
        <f>$O$1*46</f>
        <v>8050000</v>
      </c>
    </row>
    <row r="10" spans="1:16" ht="15.75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8" t="s">
        <v>17</v>
      </c>
      <c r="L10" s="18"/>
      <c r="M10" s="18"/>
      <c r="N10" s="24"/>
    </row>
    <row r="11" spans="1:16" ht="15.75" x14ac:dyDescent="0.25">
      <c r="A11" s="9">
        <v>7</v>
      </c>
      <c r="B11" s="19" t="s">
        <v>150</v>
      </c>
      <c r="C11" s="10">
        <v>1985</v>
      </c>
      <c r="D11" s="10"/>
      <c r="E11" s="10"/>
      <c r="F11" s="10" t="s">
        <v>11</v>
      </c>
      <c r="G11" s="10"/>
      <c r="H11" s="10"/>
      <c r="I11" s="10"/>
      <c r="J11" s="10"/>
      <c r="K11" s="10"/>
      <c r="L11" s="10"/>
      <c r="M11" s="10"/>
      <c r="N11" s="24">
        <v>1</v>
      </c>
      <c r="O11" s="25">
        <f>$O$1*30</f>
        <v>5250000</v>
      </c>
    </row>
    <row r="12" spans="1:16" ht="15.75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24"/>
    </row>
    <row r="13" spans="1:16" ht="15.75" x14ac:dyDescent="0.25">
      <c r="A13" s="9">
        <v>8</v>
      </c>
      <c r="B13" s="18" t="s">
        <v>229</v>
      </c>
      <c r="C13" s="11">
        <v>23516</v>
      </c>
      <c r="D13" s="11"/>
      <c r="E13" s="10"/>
      <c r="F13" s="16" t="s">
        <v>12</v>
      </c>
      <c r="G13" s="16" t="s">
        <v>13</v>
      </c>
      <c r="H13" s="10"/>
      <c r="I13" s="10"/>
      <c r="J13" s="10"/>
      <c r="K13" s="10"/>
      <c r="L13" s="10"/>
      <c r="M13" s="10"/>
      <c r="N13" s="24">
        <v>2</v>
      </c>
      <c r="O13" s="8" t="s">
        <v>79</v>
      </c>
    </row>
    <row r="14" spans="1:16" ht="15.75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24"/>
    </row>
    <row r="15" spans="1:16" ht="15.75" x14ac:dyDescent="0.25">
      <c r="A15" s="9">
        <v>9</v>
      </c>
      <c r="B15" s="20" t="s">
        <v>151</v>
      </c>
      <c r="C15" s="10">
        <v>1971</v>
      </c>
      <c r="D15" s="10"/>
      <c r="E15" s="11">
        <v>41443</v>
      </c>
      <c r="F15" s="20" t="s">
        <v>14</v>
      </c>
      <c r="G15" s="10"/>
      <c r="H15" s="10"/>
      <c r="I15" s="10"/>
      <c r="J15" s="10"/>
      <c r="K15" s="10"/>
      <c r="L15" s="10"/>
      <c r="M15" s="10"/>
      <c r="N15" s="24">
        <v>1</v>
      </c>
      <c r="O15" s="25">
        <f>$O$1*33</f>
        <v>5775000</v>
      </c>
    </row>
    <row r="16" spans="1:16" ht="15.75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24"/>
    </row>
    <row r="17" spans="1:15" ht="15.75" x14ac:dyDescent="0.25">
      <c r="A17" s="9">
        <v>10</v>
      </c>
      <c r="B17" s="10" t="s">
        <v>15</v>
      </c>
      <c r="C17" s="10">
        <v>1998</v>
      </c>
      <c r="D17" s="10"/>
      <c r="E17" s="10"/>
      <c r="F17" s="10" t="s">
        <v>16</v>
      </c>
      <c r="G17" s="10"/>
      <c r="H17" s="10"/>
      <c r="I17" s="10"/>
      <c r="J17" s="10"/>
      <c r="K17" s="10"/>
      <c r="L17" s="10"/>
      <c r="M17" s="10"/>
      <c r="N17" s="24">
        <v>1</v>
      </c>
      <c r="O17" s="25">
        <f>$O$1*33</f>
        <v>5775000</v>
      </c>
    </row>
    <row r="18" spans="1:15" ht="15.75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24"/>
    </row>
    <row r="19" spans="1:15" ht="15.75" x14ac:dyDescent="0.25">
      <c r="A19" s="9">
        <v>11</v>
      </c>
      <c r="B19" s="10" t="s">
        <v>22</v>
      </c>
      <c r="C19" s="10">
        <v>1999</v>
      </c>
      <c r="D19" s="11">
        <v>43412</v>
      </c>
      <c r="E19" s="11">
        <v>43710</v>
      </c>
      <c r="F19" s="10" t="s">
        <v>21</v>
      </c>
      <c r="G19" s="10"/>
      <c r="H19" s="10"/>
      <c r="I19" s="10"/>
      <c r="J19" s="10"/>
      <c r="K19" s="10"/>
      <c r="L19" s="10"/>
      <c r="M19" s="10"/>
      <c r="N19" s="24">
        <v>1</v>
      </c>
      <c r="O19" s="25">
        <f>$O$1*36</f>
        <v>6300000</v>
      </c>
    </row>
    <row r="20" spans="1:15" ht="15.75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24"/>
    </row>
    <row r="21" spans="1:15" x14ac:dyDescent="0.25">
      <c r="A21" s="9">
        <v>12</v>
      </c>
      <c r="B21" s="10" t="s">
        <v>24</v>
      </c>
      <c r="C21" s="11">
        <v>30902</v>
      </c>
      <c r="D21" s="11"/>
      <c r="E21" s="11">
        <v>39393</v>
      </c>
      <c r="F21" s="13" t="s">
        <v>23</v>
      </c>
      <c r="G21" s="10"/>
      <c r="H21" s="10"/>
      <c r="I21" s="10"/>
      <c r="J21" s="10"/>
      <c r="K21" s="10"/>
      <c r="L21" s="10"/>
      <c r="M21" s="10"/>
      <c r="N21" s="24">
        <v>1</v>
      </c>
      <c r="O21" s="25">
        <f>$O$1*25</f>
        <v>4375000</v>
      </c>
    </row>
    <row r="22" spans="1:15" ht="15.75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24"/>
    </row>
    <row r="23" spans="1:15" ht="15.75" x14ac:dyDescent="0.25">
      <c r="A23" s="9">
        <v>13</v>
      </c>
      <c r="B23" s="10" t="s">
        <v>28</v>
      </c>
      <c r="C23" s="10">
        <v>1943</v>
      </c>
      <c r="D23" s="10"/>
      <c r="E23" s="10"/>
      <c r="F23" s="16" t="s">
        <v>25</v>
      </c>
      <c r="G23" s="10" t="s">
        <v>26</v>
      </c>
      <c r="H23" s="10" t="s">
        <v>27</v>
      </c>
      <c r="I23" s="10"/>
      <c r="J23" s="10"/>
      <c r="K23" s="10"/>
      <c r="L23" s="10"/>
      <c r="M23" s="10"/>
      <c r="N23" s="24">
        <v>3</v>
      </c>
      <c r="O23" s="25">
        <f>$O$1*43</f>
        <v>7525000</v>
      </c>
    </row>
    <row r="24" spans="1:15" ht="15.75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24"/>
    </row>
    <row r="25" spans="1:15" ht="15.75" x14ac:dyDescent="0.25">
      <c r="A25" s="9">
        <v>14</v>
      </c>
      <c r="B25" s="10" t="s">
        <v>29</v>
      </c>
      <c r="C25" s="11">
        <v>16951</v>
      </c>
      <c r="D25" s="11"/>
      <c r="E25" s="10">
        <v>1984</v>
      </c>
      <c r="F25" s="10" t="s">
        <v>30</v>
      </c>
      <c r="G25" s="10"/>
      <c r="H25" s="10"/>
      <c r="I25" s="10"/>
      <c r="J25" s="10"/>
      <c r="K25" s="10"/>
      <c r="L25" s="10"/>
      <c r="M25" s="10"/>
      <c r="N25" s="24">
        <v>1</v>
      </c>
      <c r="O25" s="25">
        <f>$O$1*40</f>
        <v>7000000</v>
      </c>
    </row>
    <row r="26" spans="1:15" ht="15.75" x14ac:dyDescent="0.2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24"/>
    </row>
    <row r="27" spans="1:15" ht="15.75" x14ac:dyDescent="0.25">
      <c r="A27" s="9">
        <v>15</v>
      </c>
      <c r="B27" s="21" t="s">
        <v>31</v>
      </c>
      <c r="C27" s="10">
        <v>1950</v>
      </c>
      <c r="D27" s="10"/>
      <c r="E27" s="10">
        <v>1973</v>
      </c>
      <c r="F27" s="10" t="s">
        <v>33</v>
      </c>
      <c r="G27" s="10" t="s">
        <v>34</v>
      </c>
      <c r="H27" s="10"/>
      <c r="I27" s="10"/>
      <c r="J27" s="10"/>
      <c r="K27" s="10"/>
      <c r="L27" s="10"/>
      <c r="M27" s="10"/>
      <c r="N27" s="24">
        <v>2</v>
      </c>
      <c r="O27" s="25">
        <f>$O$1*52</f>
        <v>9100000</v>
      </c>
    </row>
    <row r="28" spans="1:15" ht="15.75" x14ac:dyDescent="0.25">
      <c r="A28" s="9">
        <v>16</v>
      </c>
      <c r="B28" s="10" t="s">
        <v>32</v>
      </c>
      <c r="C28" s="10">
        <v>1948</v>
      </c>
      <c r="D28" s="10"/>
      <c r="E28" s="10">
        <v>1973</v>
      </c>
      <c r="F28" s="10" t="s">
        <v>33</v>
      </c>
      <c r="G28" s="10" t="s">
        <v>34</v>
      </c>
      <c r="H28" s="10"/>
      <c r="I28" s="10"/>
      <c r="J28" s="10"/>
      <c r="K28" s="10"/>
      <c r="L28" s="10"/>
      <c r="M28" s="10"/>
      <c r="N28" s="24"/>
      <c r="O28" s="25">
        <f>$O$1*52</f>
        <v>9100000</v>
      </c>
    </row>
    <row r="29" spans="1:15" ht="15.75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24"/>
    </row>
    <row r="30" spans="1:15" ht="15.75" x14ac:dyDescent="0.25">
      <c r="A30" s="9">
        <v>17</v>
      </c>
      <c r="B30" s="49" t="s">
        <v>152</v>
      </c>
      <c r="C30" s="11">
        <v>25354</v>
      </c>
      <c r="D30" s="11">
        <v>35731</v>
      </c>
      <c r="E30" s="11">
        <v>36277</v>
      </c>
      <c r="F30" s="21" t="s">
        <v>36</v>
      </c>
      <c r="G30" s="21" t="s">
        <v>37</v>
      </c>
      <c r="H30" s="21" t="s">
        <v>38</v>
      </c>
      <c r="I30" s="10"/>
      <c r="J30" s="10"/>
      <c r="K30" s="10"/>
      <c r="L30" s="10"/>
      <c r="M30" s="10"/>
      <c r="N30" s="24">
        <v>3</v>
      </c>
      <c r="O30" s="25">
        <f>$O$1*46.5</f>
        <v>8137500</v>
      </c>
    </row>
    <row r="31" spans="1:15" ht="15.75" x14ac:dyDescent="0.25">
      <c r="A31" s="9">
        <v>18</v>
      </c>
      <c r="B31" s="10" t="s">
        <v>35</v>
      </c>
      <c r="C31" s="11">
        <v>27115</v>
      </c>
      <c r="D31" s="11">
        <v>35730</v>
      </c>
      <c r="E31" s="11">
        <v>36027</v>
      </c>
      <c r="F31" s="21" t="s">
        <v>36</v>
      </c>
      <c r="G31" s="21" t="s">
        <v>37</v>
      </c>
      <c r="H31" s="21" t="s">
        <v>38</v>
      </c>
      <c r="I31" s="10"/>
      <c r="J31" s="10"/>
      <c r="K31" s="10"/>
      <c r="L31" s="10"/>
      <c r="M31" s="10"/>
      <c r="N31" s="24"/>
      <c r="O31" s="25">
        <f>$O$1*51.5</f>
        <v>9012500</v>
      </c>
    </row>
    <row r="32" spans="1:15" ht="15.75" x14ac:dyDescent="0.25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24"/>
    </row>
    <row r="33" spans="1:16" ht="15.75" x14ac:dyDescent="0.25">
      <c r="A33" s="9">
        <v>19</v>
      </c>
      <c r="B33" s="49" t="s">
        <v>129</v>
      </c>
      <c r="C33" s="11">
        <v>19546</v>
      </c>
      <c r="D33" s="11"/>
      <c r="E33" s="10"/>
      <c r="F33" s="21" t="s">
        <v>39</v>
      </c>
      <c r="G33" s="21" t="s">
        <v>40</v>
      </c>
      <c r="H33" s="21" t="s">
        <v>41</v>
      </c>
      <c r="I33" s="10"/>
      <c r="J33" s="10"/>
      <c r="K33" s="10"/>
      <c r="L33" s="10"/>
      <c r="M33" s="10"/>
      <c r="N33" s="24">
        <v>3</v>
      </c>
      <c r="O33" s="25">
        <f>$O$1*51</f>
        <v>8925000</v>
      </c>
    </row>
    <row r="34" spans="1:16" ht="15.75" x14ac:dyDescent="0.25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24"/>
    </row>
    <row r="35" spans="1:16" x14ac:dyDescent="0.25">
      <c r="A35" s="9">
        <v>20</v>
      </c>
      <c r="B35" s="21" t="s">
        <v>44</v>
      </c>
      <c r="C35" s="12">
        <v>21064</v>
      </c>
      <c r="D35" s="12"/>
      <c r="E35" s="10">
        <v>1987</v>
      </c>
      <c r="F35" s="70" t="s">
        <v>42</v>
      </c>
      <c r="G35" s="70" t="s">
        <v>43</v>
      </c>
      <c r="H35" s="70" t="s">
        <v>45</v>
      </c>
      <c r="I35" s="13" t="s">
        <v>46</v>
      </c>
      <c r="J35" s="13" t="s">
        <v>231</v>
      </c>
      <c r="K35" s="13" t="s">
        <v>47</v>
      </c>
      <c r="L35" s="13" t="s">
        <v>48</v>
      </c>
      <c r="M35" s="13" t="s">
        <v>49</v>
      </c>
      <c r="N35" s="24">
        <v>7</v>
      </c>
      <c r="O35" s="25">
        <f>$O$1*53</f>
        <v>9275000</v>
      </c>
    </row>
    <row r="36" spans="1:16" ht="15.75" x14ac:dyDescent="0.2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24"/>
    </row>
    <row r="37" spans="1:16" ht="15.75" x14ac:dyDescent="0.25">
      <c r="A37" s="9">
        <v>21</v>
      </c>
      <c r="B37" s="10" t="s">
        <v>80</v>
      </c>
      <c r="C37" s="11">
        <v>20045</v>
      </c>
      <c r="D37" s="11"/>
      <c r="E37" s="9"/>
      <c r="F37" s="16" t="s">
        <v>50</v>
      </c>
      <c r="G37" s="16" t="s">
        <v>51</v>
      </c>
      <c r="H37" s="16" t="s">
        <v>52</v>
      </c>
      <c r="I37" s="10"/>
      <c r="J37" s="10"/>
      <c r="K37" s="10"/>
      <c r="L37" s="10"/>
      <c r="M37" s="10"/>
      <c r="N37" s="24">
        <v>3</v>
      </c>
      <c r="O37" s="25">
        <f>$O$1*41</f>
        <v>7175000</v>
      </c>
    </row>
    <row r="38" spans="1:16" x14ac:dyDescent="0.25">
      <c r="A38" s="9"/>
      <c r="B38" s="9"/>
      <c r="C38" s="13"/>
      <c r="D38" s="13"/>
      <c r="E38" s="9"/>
      <c r="F38" s="3"/>
      <c r="G38" s="10"/>
      <c r="H38" s="10"/>
      <c r="I38" s="10"/>
      <c r="J38" s="10"/>
      <c r="K38" s="10"/>
      <c r="L38" s="10"/>
      <c r="M38" s="10"/>
      <c r="N38" s="24"/>
    </row>
    <row r="39" spans="1:16" ht="15.75" x14ac:dyDescent="0.25">
      <c r="A39" s="9">
        <v>22</v>
      </c>
      <c r="B39" s="19" t="s">
        <v>53</v>
      </c>
      <c r="C39" s="11">
        <v>20738</v>
      </c>
      <c r="D39" s="11">
        <v>33848</v>
      </c>
      <c r="E39" s="9"/>
      <c r="F39" s="10" t="s">
        <v>54</v>
      </c>
      <c r="G39" s="10" t="s">
        <v>55</v>
      </c>
      <c r="H39" s="16" t="s">
        <v>56</v>
      </c>
      <c r="I39" s="10"/>
      <c r="J39" s="10"/>
      <c r="K39" s="10"/>
      <c r="L39" s="10"/>
      <c r="M39" s="10"/>
      <c r="N39" s="24">
        <v>3</v>
      </c>
      <c r="O39" s="25">
        <f>$O$1*39</f>
        <v>6825000</v>
      </c>
    </row>
    <row r="40" spans="1:16" ht="15.75" x14ac:dyDescent="0.25">
      <c r="A40" s="9"/>
      <c r="B40" s="9"/>
      <c r="C40" s="10"/>
      <c r="D40" s="10"/>
      <c r="E40" s="9"/>
      <c r="F40" s="3"/>
      <c r="G40" s="10"/>
      <c r="H40" s="10"/>
      <c r="I40" s="10"/>
      <c r="J40" s="10"/>
      <c r="K40" s="10"/>
      <c r="L40" s="10"/>
      <c r="M40" s="10"/>
      <c r="N40" s="24"/>
    </row>
    <row r="41" spans="1:16" ht="15.75" x14ac:dyDescent="0.25">
      <c r="A41" s="9">
        <v>23</v>
      </c>
      <c r="B41" s="19" t="s">
        <v>115</v>
      </c>
      <c r="C41" s="11">
        <v>23228</v>
      </c>
      <c r="D41" s="11"/>
      <c r="E41" s="14">
        <v>34151</v>
      </c>
      <c r="F41" s="22" t="s">
        <v>58</v>
      </c>
      <c r="G41" s="10"/>
      <c r="H41" s="10"/>
      <c r="I41" s="10"/>
      <c r="J41" s="10"/>
      <c r="K41" s="10"/>
      <c r="L41" s="10"/>
      <c r="M41" s="10"/>
      <c r="N41" s="24">
        <v>1</v>
      </c>
      <c r="O41" s="25">
        <f>$O$1*47</f>
        <v>8225000</v>
      </c>
    </row>
    <row r="42" spans="1:16" ht="15.75" x14ac:dyDescent="0.25">
      <c r="A42" s="9"/>
      <c r="B42" s="9"/>
      <c r="C42" s="10"/>
      <c r="D42" s="10"/>
      <c r="E42" s="9"/>
      <c r="F42" s="3"/>
      <c r="G42" s="10"/>
      <c r="H42" s="10"/>
      <c r="I42" s="10"/>
      <c r="J42" s="10"/>
      <c r="K42" s="10"/>
      <c r="L42" s="10"/>
      <c r="M42" s="10"/>
      <c r="N42" s="24"/>
    </row>
    <row r="43" spans="1:16" x14ac:dyDescent="0.25">
      <c r="A43" s="9">
        <v>24</v>
      </c>
      <c r="B43" s="9" t="s">
        <v>114</v>
      </c>
      <c r="C43" s="15">
        <v>24599</v>
      </c>
      <c r="D43" s="26">
        <v>1996</v>
      </c>
      <c r="E43" s="9">
        <v>1997</v>
      </c>
      <c r="F43" s="3"/>
      <c r="G43" s="10"/>
      <c r="H43" s="10"/>
      <c r="I43" s="10"/>
      <c r="J43" s="10"/>
      <c r="K43" s="10"/>
      <c r="L43" s="10"/>
      <c r="M43" s="10"/>
      <c r="N43" s="24">
        <v>35</v>
      </c>
      <c r="O43" s="25">
        <f>$O$1*43</f>
        <v>7525000</v>
      </c>
      <c r="P43" s="25">
        <f>O43+O56</f>
        <v>11987500</v>
      </c>
    </row>
    <row r="44" spans="1:16" x14ac:dyDescent="0.25">
      <c r="A44" s="9"/>
      <c r="B44" s="9"/>
      <c r="C44" s="13"/>
      <c r="D44" s="13"/>
      <c r="E44" s="9"/>
      <c r="F44" s="3"/>
      <c r="G44" s="10"/>
      <c r="H44" s="10"/>
      <c r="I44" s="10"/>
      <c r="J44" s="10"/>
      <c r="K44" s="10"/>
      <c r="L44" s="10"/>
      <c r="M44" s="10"/>
      <c r="N44" s="24"/>
    </row>
    <row r="45" spans="1:16" x14ac:dyDescent="0.25">
      <c r="A45" s="9">
        <v>25</v>
      </c>
      <c r="B45" s="49" t="s">
        <v>128</v>
      </c>
      <c r="C45" s="15">
        <v>24901</v>
      </c>
      <c r="D45" s="15"/>
      <c r="E45" s="9">
        <v>1988</v>
      </c>
      <c r="F45" s="3"/>
      <c r="G45" s="10"/>
      <c r="H45" s="10"/>
      <c r="I45" s="10"/>
      <c r="J45" s="10"/>
      <c r="K45" s="10"/>
      <c r="L45" s="10"/>
      <c r="M45" s="10"/>
      <c r="N45" s="24">
        <v>7</v>
      </c>
      <c r="O45" s="25">
        <f>$O$1*55</f>
        <v>9625000</v>
      </c>
    </row>
    <row r="46" spans="1:16" x14ac:dyDescent="0.25">
      <c r="A46" s="9"/>
      <c r="B46" s="9"/>
      <c r="C46" s="13"/>
      <c r="D46" s="13"/>
      <c r="E46" s="9"/>
      <c r="F46" s="3"/>
      <c r="G46" s="10"/>
      <c r="H46" s="10"/>
      <c r="I46" s="10"/>
      <c r="J46" s="10"/>
      <c r="K46" s="10"/>
      <c r="L46" s="10"/>
      <c r="M46" s="10"/>
      <c r="N46" s="24"/>
    </row>
    <row r="47" spans="1:16" x14ac:dyDescent="0.25">
      <c r="A47" s="9">
        <v>26</v>
      </c>
      <c r="B47" s="9" t="s">
        <v>59</v>
      </c>
      <c r="C47" s="15">
        <v>22605</v>
      </c>
      <c r="D47" s="9">
        <v>1983</v>
      </c>
      <c r="E47" s="9">
        <v>1984</v>
      </c>
      <c r="F47" s="10" t="s">
        <v>60</v>
      </c>
      <c r="G47" s="38" t="s">
        <v>78</v>
      </c>
      <c r="I47" s="10"/>
      <c r="J47" s="10"/>
      <c r="K47" s="10"/>
      <c r="L47" s="10"/>
      <c r="M47" s="10"/>
      <c r="N47" s="24">
        <v>2</v>
      </c>
      <c r="O47" s="25">
        <f>$O$1*53</f>
        <v>9275000</v>
      </c>
    </row>
    <row r="48" spans="1:16" x14ac:dyDescent="0.25">
      <c r="A48" s="9"/>
      <c r="B48" s="9"/>
      <c r="C48" s="15"/>
      <c r="D48" s="15"/>
      <c r="E48" s="9"/>
      <c r="F48" s="10"/>
      <c r="G48" s="10"/>
      <c r="H48" s="10"/>
      <c r="I48" s="10"/>
      <c r="J48" s="10"/>
      <c r="K48" s="10"/>
      <c r="L48" s="10"/>
      <c r="M48" s="10"/>
      <c r="N48" s="24"/>
    </row>
    <row r="49" spans="1:15" x14ac:dyDescent="0.25">
      <c r="A49" s="9">
        <v>27</v>
      </c>
      <c r="B49" s="9" t="s">
        <v>110</v>
      </c>
      <c r="C49" s="15">
        <v>24354</v>
      </c>
      <c r="D49" s="15">
        <v>37438</v>
      </c>
      <c r="E49" s="15">
        <v>37872</v>
      </c>
      <c r="F49" s="10" t="s">
        <v>68</v>
      </c>
      <c r="G49" s="10" t="s">
        <v>63</v>
      </c>
      <c r="H49" s="10" t="s">
        <v>64</v>
      </c>
      <c r="I49" s="10" t="s">
        <v>65</v>
      </c>
      <c r="J49" s="10"/>
      <c r="K49" s="10"/>
      <c r="L49" s="10"/>
      <c r="M49" s="10"/>
      <c r="N49" s="24">
        <v>11</v>
      </c>
      <c r="O49" s="25">
        <f>$O$1*38</f>
        <v>6650000</v>
      </c>
    </row>
    <row r="50" spans="1:15" x14ac:dyDescent="0.25">
      <c r="A50" s="9">
        <v>28</v>
      </c>
      <c r="B50" s="9" t="s">
        <v>111</v>
      </c>
      <c r="C50" s="15">
        <v>26265</v>
      </c>
      <c r="D50" s="15">
        <v>37526</v>
      </c>
      <c r="E50" s="15">
        <v>37873</v>
      </c>
      <c r="F50" s="10" t="s">
        <v>63</v>
      </c>
      <c r="G50" s="10" t="s">
        <v>64</v>
      </c>
      <c r="H50" s="10" t="s">
        <v>65</v>
      </c>
      <c r="I50" s="10"/>
      <c r="K50" s="10"/>
      <c r="L50" s="10"/>
      <c r="M50" s="10"/>
      <c r="N50" s="24" t="s">
        <v>17</v>
      </c>
      <c r="O50" s="25">
        <f>$O$1*43</f>
        <v>7525000</v>
      </c>
    </row>
    <row r="51" spans="1:15" x14ac:dyDescent="0.25">
      <c r="A51" s="9">
        <v>29</v>
      </c>
      <c r="B51" s="3" t="s">
        <v>66</v>
      </c>
      <c r="C51" s="15">
        <v>29213</v>
      </c>
      <c r="D51" s="15">
        <v>37438</v>
      </c>
      <c r="E51" s="15">
        <v>36912</v>
      </c>
      <c r="F51" s="10" t="s">
        <v>68</v>
      </c>
      <c r="G51" s="10" t="s">
        <v>69</v>
      </c>
      <c r="H51" s="10" t="s">
        <v>65</v>
      </c>
      <c r="I51" s="10" t="s">
        <v>67</v>
      </c>
      <c r="K51" s="10"/>
      <c r="L51" s="10"/>
      <c r="M51" s="10"/>
      <c r="N51" s="24" t="s">
        <v>17</v>
      </c>
      <c r="O51" s="25">
        <f>$O$1*53</f>
        <v>9275000</v>
      </c>
    </row>
    <row r="52" spans="1:15" x14ac:dyDescent="0.25">
      <c r="A52" s="9"/>
      <c r="B52" s="9"/>
      <c r="C52" s="13"/>
      <c r="D52" s="13"/>
      <c r="E52" s="13"/>
      <c r="F52" s="10"/>
      <c r="G52" s="10"/>
      <c r="H52" s="10"/>
      <c r="I52" s="10"/>
      <c r="K52" s="10"/>
      <c r="L52" s="10"/>
      <c r="M52" s="10"/>
      <c r="N52" s="24"/>
    </row>
    <row r="53" spans="1:15" x14ac:dyDescent="0.25">
      <c r="A53" s="9">
        <v>30</v>
      </c>
      <c r="B53" s="23" t="s">
        <v>71</v>
      </c>
      <c r="C53" s="15">
        <v>18675</v>
      </c>
      <c r="D53" s="15">
        <v>31727</v>
      </c>
      <c r="E53" s="13"/>
      <c r="F53" s="10" t="s">
        <v>74</v>
      </c>
      <c r="G53" s="10" t="s">
        <v>75</v>
      </c>
      <c r="H53" s="13" t="s">
        <v>72</v>
      </c>
      <c r="I53" s="10" t="s">
        <v>73</v>
      </c>
      <c r="K53" s="10"/>
      <c r="L53" s="10"/>
      <c r="M53" s="10"/>
      <c r="N53" s="24">
        <v>4</v>
      </c>
      <c r="O53" s="25">
        <f>$O$1*19</f>
        <v>3325000</v>
      </c>
    </row>
    <row r="54" spans="1:15" x14ac:dyDescent="0.25">
      <c r="A54" s="9">
        <v>31</v>
      </c>
      <c r="B54" s="9" t="s">
        <v>70</v>
      </c>
      <c r="C54" s="15">
        <v>18771</v>
      </c>
      <c r="D54" s="15">
        <v>31728</v>
      </c>
      <c r="E54" s="13"/>
      <c r="F54" s="10" t="s">
        <v>74</v>
      </c>
      <c r="G54" s="10" t="s">
        <v>75</v>
      </c>
      <c r="H54" s="13" t="s">
        <v>72</v>
      </c>
      <c r="I54" s="10" t="s">
        <v>73</v>
      </c>
      <c r="K54" s="10"/>
      <c r="L54" s="10"/>
      <c r="M54" s="10"/>
      <c r="N54" s="24" t="s">
        <v>17</v>
      </c>
      <c r="O54" s="25">
        <f>$O$1*41</f>
        <v>7175000</v>
      </c>
    </row>
    <row r="55" spans="1:15" x14ac:dyDescent="0.25">
      <c r="A55" s="9"/>
      <c r="B55" s="9"/>
      <c r="C55" s="13"/>
      <c r="D55" s="13"/>
      <c r="E55" s="13"/>
      <c r="F55" s="10"/>
      <c r="G55" s="10"/>
      <c r="H55" s="10"/>
      <c r="I55" s="10"/>
      <c r="J55" s="10"/>
      <c r="K55" s="10"/>
      <c r="L55" s="10"/>
      <c r="M55" s="10"/>
    </row>
    <row r="56" spans="1:15" x14ac:dyDescent="0.3">
      <c r="A56" s="1">
        <v>32</v>
      </c>
      <c r="B56" s="9" t="s">
        <v>160</v>
      </c>
      <c r="C56" s="28">
        <v>16433</v>
      </c>
      <c r="D56" s="28">
        <v>34476</v>
      </c>
      <c r="E56" s="13"/>
      <c r="F56" s="30" t="s">
        <v>81</v>
      </c>
      <c r="G56" s="30" t="s">
        <v>82</v>
      </c>
      <c r="H56" s="30" t="s">
        <v>83</v>
      </c>
      <c r="I56" s="30" t="s">
        <v>84</v>
      </c>
      <c r="J56" s="29" t="s">
        <v>85</v>
      </c>
      <c r="K56" s="29" t="s">
        <v>86</v>
      </c>
      <c r="L56" s="29" t="s">
        <v>87</v>
      </c>
      <c r="M56" s="29"/>
      <c r="N56" s="24">
        <v>7</v>
      </c>
      <c r="O56" s="25">
        <f>$O$1*25.5</f>
        <v>4462500</v>
      </c>
    </row>
    <row r="57" spans="1:15" x14ac:dyDescent="0.3">
      <c r="E57" s="5"/>
      <c r="F57" s="4"/>
    </row>
    <row r="58" spans="1:15" x14ac:dyDescent="0.3">
      <c r="A58" s="1">
        <v>33</v>
      </c>
      <c r="B58" s="31" t="s">
        <v>112</v>
      </c>
      <c r="C58" s="28">
        <v>29480</v>
      </c>
      <c r="D58" s="28">
        <v>37420</v>
      </c>
      <c r="E58" s="37">
        <v>38108</v>
      </c>
      <c r="F58" s="43" t="s">
        <v>88</v>
      </c>
      <c r="G58" s="43" t="s">
        <v>89</v>
      </c>
      <c r="H58" s="33" t="s">
        <v>90</v>
      </c>
      <c r="N58" s="24">
        <v>3</v>
      </c>
      <c r="O58" s="25">
        <f>$O$1*53</f>
        <v>9275000</v>
      </c>
    </row>
    <row r="59" spans="1:15" x14ac:dyDescent="0.3">
      <c r="B59" s="31"/>
      <c r="C59" s="28"/>
      <c r="D59" s="28"/>
      <c r="E59" s="37"/>
      <c r="F59" s="4"/>
      <c r="N59" s="24"/>
      <c r="O59" s="27"/>
    </row>
    <row r="60" spans="1:15" x14ac:dyDescent="0.3">
      <c r="A60" s="1">
        <v>34</v>
      </c>
      <c r="B60" s="34" t="s">
        <v>91</v>
      </c>
      <c r="C60" s="28">
        <v>25019</v>
      </c>
      <c r="D60" s="28">
        <v>36130</v>
      </c>
      <c r="E60" s="28">
        <v>36880</v>
      </c>
      <c r="F60" s="30" t="s">
        <v>92</v>
      </c>
      <c r="G60" s="30" t="s">
        <v>93</v>
      </c>
      <c r="H60" s="35" t="s">
        <v>94</v>
      </c>
      <c r="I60" s="36"/>
      <c r="N60" s="24">
        <v>3</v>
      </c>
      <c r="O60" s="25">
        <f>$O$1*44</f>
        <v>7700000</v>
      </c>
    </row>
    <row r="61" spans="1:15" x14ac:dyDescent="0.3">
      <c r="B61" s="34"/>
      <c r="C61" s="28"/>
      <c r="D61" s="28"/>
      <c r="E61" s="28"/>
      <c r="F61" s="30"/>
      <c r="G61" s="30"/>
      <c r="H61" s="35"/>
      <c r="I61" s="36"/>
      <c r="N61" s="24"/>
      <c r="O61" s="25"/>
    </row>
    <row r="62" spans="1:15" x14ac:dyDescent="0.3">
      <c r="A62" s="1">
        <v>35</v>
      </c>
      <c r="B62" s="34" t="s">
        <v>95</v>
      </c>
      <c r="C62" s="40">
        <v>21235</v>
      </c>
      <c r="D62" s="37">
        <v>37865</v>
      </c>
      <c r="E62" s="39">
        <v>38699</v>
      </c>
      <c r="F62" s="44" t="s">
        <v>96</v>
      </c>
      <c r="G62" s="30"/>
      <c r="H62" s="35"/>
      <c r="I62" s="36"/>
      <c r="N62" s="24">
        <v>1</v>
      </c>
      <c r="O62" s="25">
        <f>$O$1*33</f>
        <v>5775000</v>
      </c>
    </row>
    <row r="63" spans="1:15" x14ac:dyDescent="0.3">
      <c r="B63" s="34"/>
      <c r="C63" s="28"/>
      <c r="D63" s="28"/>
      <c r="E63" s="28"/>
      <c r="F63" s="30"/>
      <c r="G63" s="30"/>
      <c r="H63" s="35"/>
      <c r="I63" s="36"/>
      <c r="N63" s="24"/>
      <c r="O63" s="25"/>
    </row>
    <row r="64" spans="1:15" x14ac:dyDescent="0.3">
      <c r="A64" s="1">
        <v>36</v>
      </c>
      <c r="B64" s="38" t="s">
        <v>97</v>
      </c>
      <c r="C64" s="28">
        <v>26810</v>
      </c>
      <c r="D64" s="37">
        <v>35217</v>
      </c>
      <c r="E64" s="37">
        <v>35704</v>
      </c>
      <c r="F64" s="30" t="s">
        <v>98</v>
      </c>
      <c r="G64" s="4" t="s">
        <v>99</v>
      </c>
      <c r="H64" s="35"/>
      <c r="I64" s="36"/>
      <c r="N64" s="24">
        <v>2</v>
      </c>
      <c r="O64" s="25">
        <f>$O$1*51</f>
        <v>8925000</v>
      </c>
    </row>
    <row r="65" spans="1:15" x14ac:dyDescent="0.3">
      <c r="B65" s="38"/>
      <c r="C65" s="28"/>
      <c r="D65" s="37"/>
      <c r="E65" s="37"/>
      <c r="F65" s="30"/>
      <c r="H65" s="35"/>
      <c r="I65" s="36"/>
      <c r="N65" s="24"/>
      <c r="O65" s="25"/>
    </row>
    <row r="66" spans="1:15" x14ac:dyDescent="0.3">
      <c r="A66" s="1">
        <v>37</v>
      </c>
      <c r="B66" s="38" t="s">
        <v>108</v>
      </c>
      <c r="C66" s="41">
        <v>1979</v>
      </c>
      <c r="D66" s="37">
        <v>36404</v>
      </c>
      <c r="E66" s="37">
        <v>36861</v>
      </c>
      <c r="F66" s="38" t="s">
        <v>100</v>
      </c>
      <c r="G66" s="38" t="s">
        <v>101</v>
      </c>
      <c r="H66" s="35"/>
      <c r="I66" s="36"/>
      <c r="N66" s="24">
        <v>2</v>
      </c>
      <c r="O66" s="25">
        <f>$O$1*55</f>
        <v>9625000</v>
      </c>
    </row>
    <row r="67" spans="1:15" x14ac:dyDescent="0.3">
      <c r="B67" s="38"/>
      <c r="C67" s="28"/>
      <c r="D67" s="37"/>
      <c r="E67" s="37"/>
      <c r="F67" s="35"/>
      <c r="H67" s="35"/>
      <c r="I67" s="36"/>
      <c r="N67" s="24"/>
      <c r="O67" s="25"/>
    </row>
    <row r="68" spans="1:15" x14ac:dyDescent="0.3">
      <c r="A68" s="1">
        <v>38</v>
      </c>
      <c r="B68" s="42" t="s">
        <v>113</v>
      </c>
      <c r="C68" s="28">
        <v>20386</v>
      </c>
      <c r="D68" s="37">
        <v>36586</v>
      </c>
      <c r="E68" s="37">
        <v>37196</v>
      </c>
      <c r="F68" s="1" t="s">
        <v>102</v>
      </c>
      <c r="H68" s="35"/>
      <c r="I68" s="36"/>
      <c r="N68" s="24">
        <v>1</v>
      </c>
      <c r="O68" s="25">
        <f>$O$1*57</f>
        <v>9975000</v>
      </c>
    </row>
    <row r="69" spans="1:15" x14ac:dyDescent="0.3">
      <c r="B69" s="34"/>
      <c r="C69" s="28"/>
      <c r="D69" s="28"/>
      <c r="E69" s="28"/>
      <c r="F69" s="35"/>
      <c r="G69" s="35"/>
      <c r="H69" s="35"/>
      <c r="I69" s="36"/>
      <c r="N69" s="24"/>
      <c r="O69" s="25"/>
    </row>
    <row r="70" spans="1:15" x14ac:dyDescent="0.3">
      <c r="A70" s="1">
        <v>39</v>
      </c>
      <c r="B70" s="45" t="s">
        <v>103</v>
      </c>
      <c r="C70" s="47">
        <v>1971</v>
      </c>
      <c r="D70" s="47">
        <v>1991</v>
      </c>
      <c r="E70" s="32">
        <v>33664</v>
      </c>
      <c r="F70" s="42" t="s">
        <v>143</v>
      </c>
      <c r="G70" s="38" t="s">
        <v>144</v>
      </c>
      <c r="N70" s="24">
        <v>2</v>
      </c>
      <c r="O70" s="25">
        <f>$O$1*55</f>
        <v>9625000</v>
      </c>
    </row>
    <row r="71" spans="1:15" x14ac:dyDescent="0.3">
      <c r="B71" s="31"/>
      <c r="C71" s="28"/>
      <c r="D71" s="28"/>
      <c r="E71" s="32"/>
    </row>
    <row r="72" spans="1:15" x14ac:dyDescent="0.3">
      <c r="A72" s="1">
        <v>40</v>
      </c>
      <c r="B72" s="45" t="s">
        <v>107</v>
      </c>
      <c r="C72" s="41">
        <v>1978</v>
      </c>
      <c r="D72" s="37">
        <v>37653</v>
      </c>
      <c r="E72" s="28">
        <v>38507</v>
      </c>
      <c r="F72" s="45" t="s">
        <v>104</v>
      </c>
      <c r="G72" s="45" t="s">
        <v>105</v>
      </c>
      <c r="H72" s="45" t="s">
        <v>106</v>
      </c>
      <c r="N72" s="24">
        <v>3</v>
      </c>
      <c r="O72" s="25">
        <f>$O$1*50</f>
        <v>8750000</v>
      </c>
    </row>
    <row r="73" spans="1:15" x14ac:dyDescent="0.3">
      <c r="F73" s="35"/>
    </row>
    <row r="74" spans="1:15" x14ac:dyDescent="0.3">
      <c r="A74" s="1">
        <v>41</v>
      </c>
      <c r="B74" s="49" t="s">
        <v>109</v>
      </c>
      <c r="C74" s="41">
        <v>1976</v>
      </c>
      <c r="D74" s="28">
        <v>40866</v>
      </c>
      <c r="E74" s="46">
        <v>41486</v>
      </c>
      <c r="F74" s="52" t="s">
        <v>135</v>
      </c>
      <c r="G74" s="52" t="s">
        <v>136</v>
      </c>
      <c r="H74" s="52" t="s">
        <v>137</v>
      </c>
      <c r="I74" s="52" t="s">
        <v>138</v>
      </c>
      <c r="J74" s="52" t="s">
        <v>139</v>
      </c>
      <c r="K74" s="52" t="s">
        <v>140</v>
      </c>
      <c r="L74" s="52" t="s">
        <v>141</v>
      </c>
      <c r="M74" s="52" t="s">
        <v>142</v>
      </c>
      <c r="N74" s="24">
        <v>11</v>
      </c>
      <c r="O74" s="25">
        <f>$O$1*40</f>
        <v>7000000</v>
      </c>
    </row>
    <row r="76" spans="1:15" x14ac:dyDescent="0.3">
      <c r="A76" s="1">
        <v>42</v>
      </c>
      <c r="B76" s="50" t="s">
        <v>117</v>
      </c>
      <c r="C76" s="5">
        <v>1968</v>
      </c>
      <c r="D76" s="28">
        <v>42388</v>
      </c>
      <c r="E76" s="46">
        <v>42965</v>
      </c>
      <c r="F76" s="38" t="s">
        <v>116</v>
      </c>
      <c r="N76" s="24">
        <v>1</v>
      </c>
      <c r="O76" s="25">
        <f>$O$1*36.25</f>
        <v>6343750</v>
      </c>
    </row>
    <row r="78" spans="1:15" x14ac:dyDescent="0.3">
      <c r="A78" s="1">
        <v>43</v>
      </c>
      <c r="B78" s="1" t="s">
        <v>118</v>
      </c>
      <c r="C78" s="41">
        <v>1994</v>
      </c>
      <c r="D78" s="28">
        <v>43351</v>
      </c>
      <c r="F78" s="1" t="s">
        <v>122</v>
      </c>
      <c r="G78" s="38" t="s">
        <v>119</v>
      </c>
      <c r="H78" s="38" t="s">
        <v>120</v>
      </c>
      <c r="I78" s="1" t="s">
        <v>121</v>
      </c>
      <c r="J78" s="5" t="s">
        <v>123</v>
      </c>
      <c r="N78" s="24">
        <v>5</v>
      </c>
      <c r="O78" s="25">
        <f>$O$1*50.5</f>
        <v>8837500</v>
      </c>
    </row>
    <row r="79" spans="1:15" x14ac:dyDescent="0.3">
      <c r="F79" s="42"/>
    </row>
    <row r="80" spans="1:15" x14ac:dyDescent="0.3">
      <c r="A80" s="1">
        <v>44</v>
      </c>
      <c r="B80" s="31" t="s">
        <v>124</v>
      </c>
      <c r="C80" s="5">
        <v>1966</v>
      </c>
      <c r="D80" s="37">
        <v>32417</v>
      </c>
      <c r="F80" s="42" t="s">
        <v>127</v>
      </c>
      <c r="N80" s="24">
        <v>1</v>
      </c>
      <c r="O80" s="25">
        <f>$O$1*52.5</f>
        <v>9187500</v>
      </c>
    </row>
    <row r="81" spans="1:15" x14ac:dyDescent="0.3">
      <c r="A81" s="1">
        <v>45</v>
      </c>
      <c r="B81" s="31" t="s">
        <v>125</v>
      </c>
      <c r="C81" s="5">
        <v>1972</v>
      </c>
      <c r="D81" s="37">
        <v>32448</v>
      </c>
      <c r="F81" s="42" t="s">
        <v>167</v>
      </c>
      <c r="O81" s="25">
        <f>$O$1*38.51</f>
        <v>6739250</v>
      </c>
    </row>
    <row r="82" spans="1:15" x14ac:dyDescent="0.3">
      <c r="A82" s="1">
        <v>46</v>
      </c>
      <c r="B82" s="31" t="s">
        <v>126</v>
      </c>
      <c r="C82" s="5">
        <v>1974</v>
      </c>
      <c r="D82" s="37">
        <v>32478</v>
      </c>
      <c r="F82" s="42" t="s">
        <v>168</v>
      </c>
      <c r="O82" s="25">
        <f>$O$1*36</f>
        <v>6300000</v>
      </c>
    </row>
    <row r="84" spans="1:15" x14ac:dyDescent="0.3">
      <c r="A84" s="1">
        <v>47</v>
      </c>
      <c r="B84" s="49" t="s">
        <v>158</v>
      </c>
      <c r="C84" s="28">
        <v>26403</v>
      </c>
      <c r="D84" s="28">
        <v>34181</v>
      </c>
      <c r="E84" s="46">
        <v>34323</v>
      </c>
      <c r="F84" s="56" t="s">
        <v>154</v>
      </c>
      <c r="G84" s="56" t="s">
        <v>155</v>
      </c>
      <c r="H84" s="56" t="s">
        <v>156</v>
      </c>
      <c r="N84" s="8">
        <v>3</v>
      </c>
      <c r="O84" s="25">
        <f>$O$1*53.5</f>
        <v>9362500</v>
      </c>
    </row>
    <row r="86" spans="1:15" x14ac:dyDescent="0.3">
      <c r="A86" s="1">
        <v>48</v>
      </c>
      <c r="B86" s="42" t="s">
        <v>159</v>
      </c>
      <c r="C86" s="5">
        <v>1956</v>
      </c>
      <c r="D86" s="28">
        <v>42652</v>
      </c>
      <c r="E86" s="46">
        <v>43285</v>
      </c>
      <c r="F86" s="45" t="s">
        <v>157</v>
      </c>
      <c r="N86" s="24">
        <v>1</v>
      </c>
      <c r="O86" s="25">
        <f>$O$1*15.5</f>
        <v>2712500</v>
      </c>
    </row>
    <row r="88" spans="1:15" x14ac:dyDescent="0.3">
      <c r="A88" s="1">
        <v>49</v>
      </c>
      <c r="B88" s="53" t="s">
        <v>162</v>
      </c>
      <c r="C88" s="5">
        <v>1961</v>
      </c>
      <c r="D88" s="5">
        <v>2016</v>
      </c>
      <c r="E88" s="46">
        <v>43245</v>
      </c>
      <c r="F88" s="59" t="s">
        <v>145</v>
      </c>
      <c r="N88" s="24">
        <v>1</v>
      </c>
      <c r="O88" s="25">
        <f>$O$1*21</f>
        <v>3675000</v>
      </c>
    </row>
    <row r="89" spans="1:15" x14ac:dyDescent="0.3">
      <c r="B89" s="2"/>
    </row>
    <row r="90" spans="1:15" x14ac:dyDescent="0.3">
      <c r="A90" s="1">
        <v>50</v>
      </c>
      <c r="B90" s="42" t="s">
        <v>230</v>
      </c>
      <c r="C90" s="5">
        <v>1942</v>
      </c>
      <c r="D90" s="5">
        <v>1964</v>
      </c>
      <c r="E90" s="1">
        <v>1964</v>
      </c>
      <c r="F90" s="54" t="s">
        <v>147</v>
      </c>
      <c r="G90" s="54" t="s">
        <v>146</v>
      </c>
      <c r="N90" s="24">
        <v>2</v>
      </c>
      <c r="O90" s="25">
        <f>$O$1*43</f>
        <v>7525000</v>
      </c>
    </row>
    <row r="92" spans="1:15" x14ac:dyDescent="0.3">
      <c r="A92" s="1">
        <v>51</v>
      </c>
      <c r="B92" s="49" t="s">
        <v>131</v>
      </c>
      <c r="C92" s="5">
        <v>1954</v>
      </c>
      <c r="D92" s="28">
        <v>32126</v>
      </c>
      <c r="E92" s="1">
        <v>1998</v>
      </c>
      <c r="F92" s="42" t="s">
        <v>164</v>
      </c>
      <c r="N92" s="24">
        <v>1</v>
      </c>
      <c r="O92" s="25">
        <f>$O$1*41.5</f>
        <v>7262500</v>
      </c>
    </row>
    <row r="93" spans="1:15" x14ac:dyDescent="0.3">
      <c r="A93" s="1">
        <v>52</v>
      </c>
      <c r="B93" s="35" t="s">
        <v>163</v>
      </c>
      <c r="C93" s="5">
        <v>1944</v>
      </c>
      <c r="D93" s="28">
        <v>32126</v>
      </c>
      <c r="E93" s="1">
        <v>1998</v>
      </c>
      <c r="F93" s="42" t="s">
        <v>164</v>
      </c>
      <c r="O93" s="25">
        <f>$O$1*20</f>
        <v>3500000</v>
      </c>
    </row>
    <row r="94" spans="1:15" x14ac:dyDescent="0.3">
      <c r="B94" s="35"/>
    </row>
    <row r="95" spans="1:15" x14ac:dyDescent="0.3">
      <c r="A95" s="1">
        <v>53</v>
      </c>
      <c r="B95" s="42" t="s">
        <v>153</v>
      </c>
      <c r="C95" s="28">
        <v>24531</v>
      </c>
      <c r="D95" s="28">
        <v>38160</v>
      </c>
      <c r="E95" s="55">
        <v>38569</v>
      </c>
      <c r="F95" s="42" t="s">
        <v>166</v>
      </c>
      <c r="G95" s="5" t="s">
        <v>165</v>
      </c>
      <c r="N95" s="24">
        <v>2</v>
      </c>
      <c r="O95" s="25">
        <f>$O$1*38</f>
        <v>6650000</v>
      </c>
    </row>
    <row r="96" spans="1:15" x14ac:dyDescent="0.3">
      <c r="B96" s="48"/>
    </row>
    <row r="97" spans="1:15" x14ac:dyDescent="0.3">
      <c r="A97" s="1">
        <v>54</v>
      </c>
      <c r="B97" s="31" t="s">
        <v>175</v>
      </c>
      <c r="C97" s="28">
        <v>17392</v>
      </c>
      <c r="D97" s="28">
        <v>33904</v>
      </c>
      <c r="E97" s="1">
        <v>1993</v>
      </c>
      <c r="F97" s="35" t="s">
        <v>169</v>
      </c>
      <c r="G97" s="35" t="s">
        <v>170</v>
      </c>
      <c r="H97" s="35" t="s">
        <v>171</v>
      </c>
      <c r="I97" s="61" t="s">
        <v>173</v>
      </c>
      <c r="J97" s="60" t="s">
        <v>172</v>
      </c>
      <c r="K97" s="60" t="s">
        <v>174</v>
      </c>
      <c r="L97" s="54"/>
      <c r="M97" s="54"/>
      <c r="N97" s="24">
        <v>6</v>
      </c>
      <c r="O97" s="25">
        <f>$O$1*29.5</f>
        <v>5162500</v>
      </c>
    </row>
    <row r="98" spans="1:15" x14ac:dyDescent="0.3">
      <c r="B98" s="31"/>
    </row>
    <row r="99" spans="1:15" ht="28.5" x14ac:dyDescent="0.3">
      <c r="A99" s="1">
        <v>55</v>
      </c>
      <c r="B99" s="31" t="s">
        <v>176</v>
      </c>
      <c r="C99" s="28">
        <v>12019</v>
      </c>
      <c r="D99" s="46">
        <v>32952</v>
      </c>
      <c r="E99" s="46">
        <v>32960</v>
      </c>
      <c r="F99" s="62" t="s">
        <v>177</v>
      </c>
      <c r="G99" s="62" t="s">
        <v>178</v>
      </c>
      <c r="H99" s="62" t="s">
        <v>179</v>
      </c>
      <c r="I99" s="62" t="s">
        <v>181</v>
      </c>
      <c r="J99" s="62" t="s">
        <v>180</v>
      </c>
      <c r="K99" s="62" t="s">
        <v>182</v>
      </c>
      <c r="N99" s="24">
        <v>6</v>
      </c>
      <c r="O99" s="25">
        <f>$O$1*15.5</f>
        <v>2712500</v>
      </c>
    </row>
    <row r="100" spans="1:15" x14ac:dyDescent="0.3">
      <c r="B100" s="31"/>
    </row>
    <row r="101" spans="1:15" x14ac:dyDescent="0.3">
      <c r="A101" s="1">
        <v>56</v>
      </c>
      <c r="B101" s="31" t="s">
        <v>183</v>
      </c>
      <c r="C101" s="28">
        <v>20211</v>
      </c>
      <c r="D101" s="37">
        <v>35530</v>
      </c>
      <c r="E101" s="32">
        <v>36041</v>
      </c>
      <c r="F101" s="1" t="s">
        <v>184</v>
      </c>
      <c r="G101" s="1" t="s">
        <v>185</v>
      </c>
      <c r="H101" s="1" t="s">
        <v>186</v>
      </c>
      <c r="I101" s="38" t="s">
        <v>187</v>
      </c>
      <c r="J101" s="1" t="s">
        <v>188</v>
      </c>
      <c r="N101" s="24">
        <v>5</v>
      </c>
      <c r="O101" s="25">
        <f>$O$1*34</f>
        <v>5950000</v>
      </c>
    </row>
    <row r="102" spans="1:15" x14ac:dyDescent="0.3">
      <c r="A102" s="1">
        <v>57</v>
      </c>
      <c r="B102" s="31" t="s">
        <v>134</v>
      </c>
      <c r="C102" s="28">
        <v>21110</v>
      </c>
      <c r="D102" s="37">
        <v>35530</v>
      </c>
      <c r="E102" s="32">
        <v>36041</v>
      </c>
      <c r="F102" s="38" t="s">
        <v>187</v>
      </c>
      <c r="G102" s="1" t="s">
        <v>188</v>
      </c>
      <c r="O102" s="25">
        <f>$O$1*35</f>
        <v>6125000</v>
      </c>
    </row>
    <row r="103" spans="1:15" x14ac:dyDescent="0.3">
      <c r="B103" s="31"/>
    </row>
    <row r="104" spans="1:15" x14ac:dyDescent="0.3">
      <c r="A104" s="1">
        <v>58</v>
      </c>
      <c r="B104" s="31" t="s">
        <v>133</v>
      </c>
      <c r="C104" s="28">
        <v>19558</v>
      </c>
      <c r="D104" s="28">
        <v>37529</v>
      </c>
      <c r="E104" s="46">
        <v>37676</v>
      </c>
      <c r="F104" s="54" t="s">
        <v>190</v>
      </c>
      <c r="G104" s="63" t="s">
        <v>189</v>
      </c>
      <c r="H104" s="64" t="s">
        <v>191</v>
      </c>
      <c r="I104" s="64" t="s">
        <v>192</v>
      </c>
      <c r="N104" s="24">
        <v>4</v>
      </c>
      <c r="O104" s="25">
        <f>$O$1*26</f>
        <v>4550000</v>
      </c>
    </row>
    <row r="105" spans="1:15" x14ac:dyDescent="0.3">
      <c r="A105" s="1">
        <v>59</v>
      </c>
      <c r="B105" s="65" t="s">
        <v>193</v>
      </c>
      <c r="C105" s="5">
        <v>1981</v>
      </c>
      <c r="D105" s="28">
        <v>37529</v>
      </c>
      <c r="E105" s="46">
        <v>37676</v>
      </c>
      <c r="F105" s="54" t="s">
        <v>190</v>
      </c>
      <c r="G105" s="63" t="s">
        <v>189</v>
      </c>
      <c r="O105" s="25">
        <f>$O$1*35</f>
        <v>6125000</v>
      </c>
    </row>
    <row r="106" spans="1:15" x14ac:dyDescent="0.3">
      <c r="B106" s="63"/>
    </row>
    <row r="107" spans="1:15" x14ac:dyDescent="0.3">
      <c r="A107" s="1">
        <v>60</v>
      </c>
      <c r="B107" s="31" t="s">
        <v>132</v>
      </c>
      <c r="C107" s="28">
        <v>16143</v>
      </c>
      <c r="D107" s="28">
        <v>31122</v>
      </c>
      <c r="E107" s="1">
        <v>1986</v>
      </c>
      <c r="F107" s="1" t="s">
        <v>194</v>
      </c>
      <c r="G107" s="1" t="s">
        <v>195</v>
      </c>
      <c r="N107" s="24">
        <v>2</v>
      </c>
      <c r="O107" s="25">
        <f>$O$1*37</f>
        <v>6475000</v>
      </c>
    </row>
    <row r="108" spans="1:15" ht="17.25" thickBot="1" x14ac:dyDescent="0.35">
      <c r="B108" s="31"/>
    </row>
    <row r="109" spans="1:15" ht="17.25" thickBot="1" x14ac:dyDescent="0.35">
      <c r="A109" s="1">
        <v>61</v>
      </c>
      <c r="B109" s="51" t="s">
        <v>196</v>
      </c>
      <c r="C109" s="5">
        <v>1937</v>
      </c>
      <c r="D109" s="5">
        <v>1993</v>
      </c>
      <c r="E109" s="46">
        <v>34668</v>
      </c>
      <c r="F109" s="1" t="s">
        <v>197</v>
      </c>
      <c r="N109" s="24">
        <v>1</v>
      </c>
      <c r="O109" s="25">
        <f>$O$1*28</f>
        <v>4900000</v>
      </c>
    </row>
    <row r="110" spans="1:15" x14ac:dyDescent="0.3">
      <c r="B110" s="31"/>
    </row>
    <row r="111" spans="1:15" x14ac:dyDescent="0.3">
      <c r="A111" s="1">
        <v>62</v>
      </c>
      <c r="B111" s="31" t="s">
        <v>199</v>
      </c>
      <c r="C111" s="5">
        <v>1937</v>
      </c>
      <c r="D111" s="37">
        <v>31472</v>
      </c>
      <c r="E111" s="1">
        <v>1987</v>
      </c>
      <c r="F111" s="1" t="s">
        <v>198</v>
      </c>
      <c r="N111" s="24">
        <v>1</v>
      </c>
      <c r="O111" s="25">
        <f>$O$1*47</f>
        <v>8225000</v>
      </c>
    </row>
    <row r="112" spans="1:15" x14ac:dyDescent="0.3">
      <c r="A112" s="1">
        <v>63</v>
      </c>
      <c r="B112" s="42" t="s">
        <v>201</v>
      </c>
      <c r="C112" s="5">
        <v>1962</v>
      </c>
      <c r="D112" s="37">
        <v>31472</v>
      </c>
      <c r="E112" s="1">
        <v>1987</v>
      </c>
      <c r="F112" s="1" t="s">
        <v>198</v>
      </c>
      <c r="G112" s="65" t="s">
        <v>200</v>
      </c>
      <c r="N112" s="24">
        <v>1</v>
      </c>
      <c r="O112" s="25">
        <f>$O$1*51</f>
        <v>8925000</v>
      </c>
    </row>
    <row r="113" spans="1:15" x14ac:dyDescent="0.3">
      <c r="B113" s="66"/>
    </row>
    <row r="114" spans="1:15" x14ac:dyDescent="0.3">
      <c r="A114" s="1">
        <v>64</v>
      </c>
      <c r="B114" s="48" t="s">
        <v>202</v>
      </c>
      <c r="C114" s="5">
        <v>1965</v>
      </c>
      <c r="D114" s="28">
        <v>37119</v>
      </c>
      <c r="E114" s="32">
        <v>37742</v>
      </c>
      <c r="F114" s="1" t="s">
        <v>203</v>
      </c>
      <c r="G114" s="63" t="s">
        <v>204</v>
      </c>
      <c r="N114" s="24">
        <v>2</v>
      </c>
      <c r="O114" s="25">
        <f>$O$1*39</f>
        <v>6825000</v>
      </c>
    </row>
    <row r="115" spans="1:15" x14ac:dyDescent="0.3">
      <c r="B115" s="31"/>
    </row>
    <row r="116" spans="1:15" x14ac:dyDescent="0.3">
      <c r="A116" s="1">
        <v>65</v>
      </c>
      <c r="B116" s="31" t="s">
        <v>130</v>
      </c>
      <c r="C116" s="5">
        <v>1960</v>
      </c>
      <c r="D116" s="5">
        <v>1983</v>
      </c>
      <c r="E116" s="67">
        <v>30980</v>
      </c>
      <c r="F116" s="42" t="s">
        <v>210</v>
      </c>
      <c r="G116" s="38" t="s">
        <v>209</v>
      </c>
      <c r="H116" s="38" t="s">
        <v>205</v>
      </c>
      <c r="I116" s="38" t="s">
        <v>206</v>
      </c>
      <c r="J116" s="38" t="s">
        <v>207</v>
      </c>
      <c r="K116" s="38" t="s">
        <v>208</v>
      </c>
      <c r="N116" s="24">
        <v>6</v>
      </c>
      <c r="O116" s="25">
        <f>$O$1*52</f>
        <v>9100000</v>
      </c>
    </row>
    <row r="117" spans="1:15" x14ac:dyDescent="0.3">
      <c r="B117" s="42"/>
    </row>
    <row r="118" spans="1:15" x14ac:dyDescent="0.3">
      <c r="A118" s="1">
        <v>66</v>
      </c>
      <c r="B118" s="1" t="s">
        <v>211</v>
      </c>
      <c r="C118" s="5">
        <v>1978</v>
      </c>
      <c r="D118" s="5">
        <v>2019</v>
      </c>
      <c r="E118" s="32">
        <v>43952</v>
      </c>
      <c r="F118" s="68" t="s">
        <v>212</v>
      </c>
      <c r="N118" s="24">
        <v>1</v>
      </c>
      <c r="O118" s="25">
        <f>$O$1*37</f>
        <v>6475000</v>
      </c>
    </row>
    <row r="120" spans="1:15" x14ac:dyDescent="0.3">
      <c r="A120" s="1">
        <v>67</v>
      </c>
      <c r="B120" s="1" t="s">
        <v>148</v>
      </c>
      <c r="C120" s="28">
        <v>21024</v>
      </c>
      <c r="D120" s="37">
        <v>37316</v>
      </c>
      <c r="E120" s="37">
        <v>38018</v>
      </c>
      <c r="F120" s="44" t="s">
        <v>213</v>
      </c>
      <c r="G120" s="38"/>
      <c r="H120" s="38"/>
      <c r="I120" s="38"/>
      <c r="N120" s="24">
        <v>1</v>
      </c>
      <c r="O120" s="25">
        <f>$O$1*36</f>
        <v>6300000</v>
      </c>
    </row>
    <row r="121" spans="1:15" x14ac:dyDescent="0.3">
      <c r="B121" s="2"/>
      <c r="F121" s="42"/>
      <c r="G121" s="38"/>
      <c r="H121" s="38"/>
      <c r="I121" s="38"/>
    </row>
    <row r="122" spans="1:15" x14ac:dyDescent="0.3">
      <c r="A122" s="1">
        <v>68</v>
      </c>
      <c r="B122" s="42" t="s">
        <v>214</v>
      </c>
      <c r="C122" s="5">
        <v>1968</v>
      </c>
      <c r="D122" s="28">
        <v>42726</v>
      </c>
      <c r="E122" s="46">
        <v>43759</v>
      </c>
      <c r="F122" s="35" t="s">
        <v>215</v>
      </c>
      <c r="G122" s="35" t="s">
        <v>216</v>
      </c>
      <c r="H122" s="35" t="s">
        <v>217</v>
      </c>
      <c r="I122" s="38"/>
      <c r="J122" s="29"/>
      <c r="N122" s="8">
        <v>3</v>
      </c>
      <c r="O122" s="25">
        <f>$O$1*36.5</f>
        <v>6387500</v>
      </c>
    </row>
    <row r="123" spans="1:15" x14ac:dyDescent="0.3">
      <c r="B123" s="2"/>
      <c r="F123" s="42"/>
      <c r="G123" s="38"/>
      <c r="H123" s="38"/>
      <c r="I123" s="38"/>
    </row>
    <row r="124" spans="1:15" x14ac:dyDescent="0.3">
      <c r="A124" s="1">
        <v>69</v>
      </c>
      <c r="B124" s="58" t="s">
        <v>220</v>
      </c>
      <c r="C124" s="5">
        <v>1956</v>
      </c>
      <c r="D124" s="5">
        <v>2018</v>
      </c>
      <c r="E124" s="46">
        <v>43818</v>
      </c>
      <c r="F124" s="42" t="s">
        <v>219</v>
      </c>
      <c r="G124" s="38"/>
      <c r="H124" s="38"/>
      <c r="I124" s="38"/>
      <c r="N124" s="24">
        <v>1</v>
      </c>
      <c r="O124" s="25">
        <f>$O$1*13.5</f>
        <v>2362500</v>
      </c>
    </row>
    <row r="125" spans="1:15" x14ac:dyDescent="0.3">
      <c r="B125" s="2"/>
      <c r="F125" s="42"/>
      <c r="G125" s="38"/>
      <c r="H125" s="38"/>
      <c r="I125" s="38"/>
    </row>
    <row r="126" spans="1:15" x14ac:dyDescent="0.3">
      <c r="A126" s="1">
        <v>70</v>
      </c>
      <c r="B126" s="58" t="s">
        <v>161</v>
      </c>
      <c r="C126" s="28">
        <v>25464</v>
      </c>
      <c r="D126" s="37">
        <v>40756</v>
      </c>
      <c r="E126" s="46">
        <v>41712</v>
      </c>
      <c r="F126" s="69" t="s">
        <v>218</v>
      </c>
      <c r="G126" s="38"/>
      <c r="H126" s="38"/>
      <c r="I126" s="38"/>
      <c r="N126" s="24">
        <v>1</v>
      </c>
      <c r="O126" s="25">
        <f>$O$1*26.5</f>
        <v>4637500</v>
      </c>
    </row>
    <row r="127" spans="1:15" x14ac:dyDescent="0.3">
      <c r="B127" s="57"/>
      <c r="F127" s="42"/>
      <c r="G127" s="38"/>
      <c r="H127" s="38"/>
      <c r="I127" s="38"/>
    </row>
    <row r="128" spans="1:15" x14ac:dyDescent="0.3">
      <c r="A128" s="1">
        <v>71</v>
      </c>
      <c r="B128" s="1" t="s">
        <v>221</v>
      </c>
      <c r="C128" s="5">
        <v>1965</v>
      </c>
      <c r="D128" s="28">
        <v>42704</v>
      </c>
      <c r="E128" s="46">
        <v>43643</v>
      </c>
      <c r="F128" s="34" t="s">
        <v>222</v>
      </c>
      <c r="N128" s="24">
        <v>1</v>
      </c>
      <c r="O128" s="25">
        <f>$O$1*17</f>
        <v>2975000</v>
      </c>
    </row>
    <row r="129" spans="1:16" x14ac:dyDescent="0.3">
      <c r="B129" s="57"/>
      <c r="F129" s="42"/>
      <c r="G129" s="38"/>
      <c r="H129" s="38"/>
      <c r="I129" s="38"/>
    </row>
    <row r="130" spans="1:16" x14ac:dyDescent="0.3">
      <c r="A130" s="1">
        <v>72</v>
      </c>
      <c r="B130" s="1" t="s">
        <v>224</v>
      </c>
      <c r="C130" s="5">
        <v>1990</v>
      </c>
      <c r="D130" s="37">
        <v>42248</v>
      </c>
      <c r="E130" s="46">
        <v>42656</v>
      </c>
      <c r="F130" s="42" t="s">
        <v>223</v>
      </c>
      <c r="G130" s="38"/>
      <c r="H130" s="38"/>
      <c r="I130" s="38"/>
      <c r="N130" s="24">
        <v>1</v>
      </c>
      <c r="O130" s="25">
        <f>$O$1*48.25</f>
        <v>8443750</v>
      </c>
    </row>
    <row r="131" spans="1:16" x14ac:dyDescent="0.3">
      <c r="B131" s="1"/>
      <c r="D131" s="37"/>
      <c r="E131" s="46"/>
      <c r="F131" s="42"/>
      <c r="G131" s="38"/>
      <c r="H131" s="38"/>
      <c r="I131" s="38"/>
      <c r="N131" s="24"/>
      <c r="O131" s="25"/>
    </row>
    <row r="132" spans="1:16" x14ac:dyDescent="0.3">
      <c r="A132" s="1">
        <v>73</v>
      </c>
      <c r="B132" s="1" t="s">
        <v>228</v>
      </c>
      <c r="C132" s="28">
        <v>18480</v>
      </c>
      <c r="D132" s="28">
        <v>28716</v>
      </c>
      <c r="E132" s="46"/>
      <c r="F132" s="1" t="s">
        <v>225</v>
      </c>
      <c r="G132" s="1" t="s">
        <v>226</v>
      </c>
      <c r="H132" s="38" t="s">
        <v>227</v>
      </c>
      <c r="I132" s="38"/>
      <c r="N132" s="74">
        <v>3</v>
      </c>
      <c r="O132" s="75">
        <f>$O$1*(40+6)</f>
        <v>8050000</v>
      </c>
    </row>
    <row r="133" spans="1:16" x14ac:dyDescent="0.3">
      <c r="B133" s="57"/>
      <c r="F133" s="42"/>
      <c r="G133" s="38"/>
      <c r="H133" s="38"/>
      <c r="I133" s="38"/>
    </row>
    <row r="134" spans="1:16" x14ac:dyDescent="0.3">
      <c r="A134" s="1">
        <v>74</v>
      </c>
      <c r="B134" s="76" t="s">
        <v>233</v>
      </c>
      <c r="C134" s="28">
        <v>21561</v>
      </c>
      <c r="F134" s="77" t="s">
        <v>234</v>
      </c>
      <c r="G134" s="77" t="s">
        <v>235</v>
      </c>
      <c r="H134" s="38"/>
      <c r="I134" s="38"/>
      <c r="N134" s="24">
        <v>2</v>
      </c>
      <c r="O134" s="25">
        <f>$O$1*53</f>
        <v>9275000</v>
      </c>
    </row>
    <row r="135" spans="1:16" x14ac:dyDescent="0.3">
      <c r="B135" s="76"/>
      <c r="C135" s="28"/>
      <c r="F135" s="77"/>
      <c r="G135" s="77"/>
      <c r="H135" s="38"/>
      <c r="I135" s="38"/>
      <c r="N135" s="24"/>
      <c r="O135" s="25"/>
    </row>
    <row r="136" spans="1:16" x14ac:dyDescent="0.3">
      <c r="A136" s="1">
        <v>75</v>
      </c>
      <c r="B136" s="34" t="s">
        <v>236</v>
      </c>
      <c r="C136" s="37">
        <v>33939</v>
      </c>
      <c r="D136" s="28">
        <v>40504</v>
      </c>
      <c r="E136" s="32">
        <v>41699</v>
      </c>
      <c r="F136" s="78" t="s">
        <v>238</v>
      </c>
      <c r="G136" s="77"/>
      <c r="H136" s="38"/>
      <c r="I136" s="38"/>
      <c r="N136" s="24">
        <v>1</v>
      </c>
      <c r="O136" s="25">
        <f>$O$1*56.5</f>
        <v>9887500</v>
      </c>
    </row>
    <row r="137" spans="1:16" x14ac:dyDescent="0.3">
      <c r="A137" s="1">
        <v>76</v>
      </c>
      <c r="B137" s="34" t="s">
        <v>237</v>
      </c>
      <c r="C137" s="37">
        <v>33848</v>
      </c>
      <c r="D137" s="28">
        <v>40504</v>
      </c>
      <c r="E137" s="32">
        <v>41699</v>
      </c>
      <c r="F137" s="78" t="s">
        <v>239</v>
      </c>
      <c r="G137" s="77"/>
      <c r="H137" s="38"/>
      <c r="I137" s="38"/>
      <c r="N137" s="24" t="s">
        <v>17</v>
      </c>
      <c r="O137" s="25">
        <f>$O$1*23.25</f>
        <v>4068750</v>
      </c>
    </row>
    <row r="138" spans="1:16" x14ac:dyDescent="0.3">
      <c r="B138" s="57"/>
      <c r="F138" s="42"/>
      <c r="G138" s="38"/>
      <c r="H138" s="38"/>
      <c r="I138" s="38"/>
    </row>
    <row r="139" spans="1:16" x14ac:dyDescent="0.3">
      <c r="I139" s="38"/>
      <c r="N139" s="24">
        <f>SUM(N1:N138)</f>
        <v>200</v>
      </c>
      <c r="O139" s="27">
        <f>SUM(O1:O138)</f>
        <v>532045500</v>
      </c>
    </row>
    <row r="141" spans="1:16" x14ac:dyDescent="0.3">
      <c r="N141" s="24">
        <f>A137</f>
        <v>76</v>
      </c>
      <c r="O141" s="79">
        <f>O139/A137</f>
        <v>7000598.6842105268</v>
      </c>
      <c r="P141" s="8" t="s">
        <v>240</v>
      </c>
    </row>
  </sheetData>
  <hyperlinks>
    <hyperlink ref="B45" r:id="rId1" tooltip="Julian Knight (murderer)" display="https://en.wikipedia.org/wiki/Julian_Knight_(murderer)"/>
    <hyperlink ref="B30" r:id="rId2" location="Leslie_Camilleri" tooltip="Bega schoolgirl murders" display="https://en.wikipedia.org/wiki/Bega_schoolgirl_murders - Leslie_Camilleri"/>
    <hyperlink ref="B33" r:id="rId3" tooltip="Peter Dupas" display="https://en.wikipedia.org/wiki/Peter_Dupas"/>
    <hyperlink ref="B114" r:id="rId4" tooltip="Mark Errin Rust" display="Mark Rust*"/>
    <hyperlink ref="B92" r:id="rId5" location="Barrie_Watts" tooltip="Murder of Sian Kingi" display="https://en.wikipedia.org/wiki/Murder_of_Sian_Kingi - Barrie_Watts"/>
    <hyperlink ref="B74" r:id="rId6"/>
    <hyperlink ref="B84" r:id="rId7" display="Paul Charles Denyer"/>
  </hyperlinks>
  <pageMargins left="0.7" right="0.7" top="0.75" bottom="0.75" header="0.3" footer="0.3"/>
  <pageSetup orientation="portrait" horizontalDpi="0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76_murdered_200_victims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scribepj</dc:creator>
  <cp:lastModifiedBy>scribepj</cp:lastModifiedBy>
  <dcterms:created xsi:type="dcterms:W3CDTF">2020-04-28T04:47:49Z</dcterms:created>
  <dcterms:modified xsi:type="dcterms:W3CDTF">2021-02-12T23:00:44Z</dcterms:modified>
</cp:coreProperties>
</file>