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ocuments\My Web Sites\Muggaccinos\Punishment\ProductivityCommission\"/>
    </mc:Choice>
  </mc:AlternateContent>
  <bookViews>
    <workbookView xWindow="0" yWindow="0" windowWidth="28800" windowHeight="13965"/>
  </bookViews>
  <sheets>
    <sheet name="ForecastReducedJusticeSecExp" sheetId="1" r:id="rId1"/>
  </sheets>
  <definedNames>
    <definedName name="_xlnm.Print_Titles" localSheetId="0">ForecastReducedJusticeSecExp!$2:$5</definedName>
    <definedName name="Z_B3C8EE12_6B1B_423B_87CF_6A3E326D979E_.wvu.PrintTitles" localSheetId="0" hidden="1">ForecastReducedJusticeSecExp!$2:$5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 i="1" l="1"/>
  <c r="V15" i="1"/>
  <c r="V16" i="1"/>
  <c r="V13" i="1"/>
  <c r="W11" i="1"/>
  <c r="W8" i="1"/>
  <c r="W9" i="1"/>
  <c r="W10" i="1"/>
  <c r="W7" i="1"/>
  <c r="V17" i="1" l="1"/>
  <c r="V10" i="1"/>
  <c r="AA10" i="1" s="1"/>
  <c r="V9" i="1"/>
  <c r="V8" i="1"/>
  <c r="AO8" i="1" s="1"/>
  <c r="V7" i="1"/>
  <c r="AV7" i="1" s="1"/>
  <c r="AH7" i="1" l="1"/>
  <c r="AO7" i="1"/>
  <c r="Z7" i="1"/>
  <c r="AA7" i="1"/>
  <c r="AB7" i="1" s="1"/>
  <c r="AU8" i="1"/>
  <c r="AX8" i="1" s="1"/>
  <c r="AY8" i="1" s="1"/>
  <c r="AN9" i="1"/>
  <c r="AG10" i="1"/>
  <c r="AJ10" i="1" s="1"/>
  <c r="AG7" i="1"/>
  <c r="Z8" i="1"/>
  <c r="AV8" i="1"/>
  <c r="AO9" i="1"/>
  <c r="AH10" i="1"/>
  <c r="AA8" i="1"/>
  <c r="AU10" i="1"/>
  <c r="AU7" i="1"/>
  <c r="AW7" i="1" s="1"/>
  <c r="AN8" i="1"/>
  <c r="AQ8" i="1" s="1"/>
  <c r="AR8" i="1" s="1"/>
  <c r="AG9" i="1"/>
  <c r="Z10" i="1"/>
  <c r="AC10" i="1" s="1"/>
  <c r="AV10" i="1"/>
  <c r="AU9" i="1"/>
  <c r="AX9" i="1" s="1"/>
  <c r="AY9" i="1" s="1"/>
  <c r="AN10" i="1"/>
  <c r="AH9" i="1"/>
  <c r="AN7" i="1"/>
  <c r="AG8" i="1"/>
  <c r="Z9" i="1"/>
  <c r="AV9" i="1"/>
  <c r="AO10" i="1"/>
  <c r="AO11" i="1" s="1"/>
  <c r="AH8" i="1"/>
  <c r="AA9" i="1"/>
  <c r="AA11" i="1" s="1"/>
  <c r="V11" i="1"/>
  <c r="AK10" i="1" l="1"/>
  <c r="AD10" i="1"/>
  <c r="AC7" i="1"/>
  <c r="AC9" i="1"/>
  <c r="AJ8" i="1"/>
  <c r="AH11" i="1"/>
  <c r="AP8" i="1"/>
  <c r="AQ10" i="1"/>
  <c r="AR10" i="1" s="1"/>
  <c r="AG11" i="1"/>
  <c r="AJ7" i="1"/>
  <c r="Z11" i="1"/>
  <c r="AQ7" i="1"/>
  <c r="AN11" i="1"/>
  <c r="AX10" i="1"/>
  <c r="AI10" i="1"/>
  <c r="AQ9" i="1"/>
  <c r="AR9" i="1" s="1"/>
  <c r="AW10" i="1"/>
  <c r="AI9" i="1"/>
  <c r="AJ9" i="1"/>
  <c r="AP7" i="1"/>
  <c r="AW9" i="1"/>
  <c r="AB9" i="1"/>
  <c r="AI8" i="1"/>
  <c r="AU11" i="1"/>
  <c r="AX7" i="1"/>
  <c r="AB8" i="1"/>
  <c r="AW8" i="1"/>
  <c r="AV11" i="1"/>
  <c r="AP9" i="1"/>
  <c r="AP10" i="1"/>
  <c r="AB10" i="1"/>
  <c r="AI7" i="1"/>
  <c r="AC8" i="1"/>
  <c r="AD9" i="1" l="1"/>
  <c r="AK8" i="1"/>
  <c r="AC13" i="1"/>
  <c r="AD7" i="1"/>
  <c r="AI11" i="1"/>
  <c r="AK9" i="1"/>
  <c r="AJ15" i="1"/>
  <c r="AW11" i="1"/>
  <c r="AY10" i="1"/>
  <c r="AC11" i="1"/>
  <c r="AC16" i="1" s="1"/>
  <c r="AD8" i="1"/>
  <c r="AK7" i="1"/>
  <c r="AJ11" i="1"/>
  <c r="AJ16" i="1" s="1"/>
  <c r="AB11" i="1"/>
  <c r="AX11" i="1"/>
  <c r="AY7" i="1"/>
  <c r="AP11" i="1"/>
  <c r="AQ11" i="1"/>
  <c r="AQ13" i="1" s="1"/>
  <c r="AR7" i="1"/>
  <c r="AJ14" i="1" l="1"/>
  <c r="AC14" i="1"/>
  <c r="AC15" i="1"/>
  <c r="AC17" i="1" s="1"/>
  <c r="AJ13" i="1"/>
  <c r="AJ17" i="1" s="1"/>
  <c r="AX15" i="1"/>
  <c r="AX13" i="1"/>
  <c r="AX14" i="1"/>
  <c r="AX16" i="1"/>
  <c r="AQ15" i="1"/>
  <c r="AQ14" i="1"/>
  <c r="AQ16" i="1"/>
  <c r="AQ17" i="1" l="1"/>
  <c r="AX17" i="1"/>
</calcChain>
</file>

<file path=xl/sharedStrings.xml><?xml version="1.0" encoding="utf-8"?>
<sst xmlns="http://schemas.openxmlformats.org/spreadsheetml/2006/main" count="143" uniqueCount="69">
  <si>
    <t>Table CA.1</t>
  </si>
  <si>
    <t>Real recurrent expenditure (less revenue from own sources) on justice services by Australian, State and Territory governments, 2018-19 dollars (a), (b)</t>
  </si>
  <si>
    <t>Annual %</t>
  </si>
  <si>
    <t>Increase in</t>
  </si>
  <si>
    <t>Decrease in</t>
  </si>
  <si>
    <t>Change in</t>
  </si>
  <si>
    <t xml:space="preserve">Net </t>
  </si>
  <si>
    <r>
      <rPr>
        <i/>
        <sz val="10"/>
        <color rgb="FF000000"/>
        <rFont val="Arial"/>
        <family val="2"/>
      </rPr>
      <t>Real recurrent expenditure</t>
    </r>
    <r>
      <rPr>
        <sz val="10"/>
        <color rgb="FF000000"/>
        <rFont val="Arial"/>
        <family val="2"/>
      </rPr>
      <t xml:space="preserve"> (c), (d)</t>
    </r>
  </si>
  <si>
    <r>
      <rPr>
        <i/>
        <sz val="10"/>
        <color rgb="FF000000"/>
        <rFont val="Arial"/>
        <family val="2"/>
      </rPr>
      <t>Average annual growth rate</t>
    </r>
    <r>
      <rPr>
        <sz val="10"/>
        <color rgb="FF000000"/>
        <rFont val="Arial"/>
        <family val="2"/>
      </rPr>
      <t xml:space="preserve"> (e)</t>
    </r>
  </si>
  <si>
    <t>Column Q in dollars</t>
  </si>
  <si>
    <t>reduction in costs</t>
  </si>
  <si>
    <t>annual expenditure</t>
  </si>
  <si>
    <t>annual   expenditure</t>
  </si>
  <si>
    <t>Unit</t>
  </si>
  <si>
    <r>
      <rPr>
        <i/>
        <sz val="10"/>
        <color rgb="FF000000"/>
        <rFont val="Arial"/>
        <family val="2"/>
      </rPr>
      <t>2014-15</t>
    </r>
    <r>
      <rPr>
        <sz val="10"/>
        <color rgb="FF000000"/>
        <rFont val="Arial"/>
        <family val="2"/>
      </rPr>
      <t/>
    </r>
  </si>
  <si>
    <r>
      <rPr>
        <i/>
        <sz val="10"/>
        <color rgb="FF000000"/>
        <rFont val="Arial"/>
        <family val="2"/>
      </rPr>
      <t>2015-16</t>
    </r>
    <r>
      <rPr>
        <sz val="10"/>
        <color rgb="FF000000"/>
        <rFont val="Arial"/>
        <family val="2"/>
      </rPr>
      <t/>
    </r>
  </si>
  <si>
    <r>
      <rPr>
        <i/>
        <sz val="10"/>
        <color rgb="FF000000"/>
        <rFont val="Arial"/>
        <family val="2"/>
      </rPr>
      <t>2016-17</t>
    </r>
    <r>
      <rPr>
        <sz val="10"/>
        <color rgb="FF000000"/>
        <rFont val="Arial"/>
        <family val="2"/>
      </rPr>
      <t/>
    </r>
  </si>
  <si>
    <r>
      <rPr>
        <i/>
        <sz val="10"/>
        <color rgb="FF000000"/>
        <rFont val="Arial"/>
        <family val="2"/>
      </rPr>
      <t>2017-18</t>
    </r>
    <r>
      <rPr>
        <sz val="10"/>
        <color rgb="FF000000"/>
        <rFont val="Arial"/>
        <family val="2"/>
      </rPr>
      <t/>
    </r>
  </si>
  <si>
    <r>
      <rPr>
        <i/>
        <sz val="10"/>
        <color rgb="FF000000"/>
        <rFont val="Arial"/>
        <family val="2"/>
      </rPr>
      <t>2018-19</t>
    </r>
    <r>
      <rPr>
        <sz val="10"/>
        <color rgb="FF000000"/>
        <rFont val="Arial"/>
        <family val="2"/>
      </rPr>
      <t/>
    </r>
  </si>
  <si>
    <r>
      <rPr>
        <i/>
        <sz val="10"/>
        <color rgb="FF000000"/>
        <rFont val="Arial"/>
        <family val="2"/>
      </rPr>
      <t>2014-15 to 2018-19</t>
    </r>
    <r>
      <rPr>
        <sz val="10"/>
        <color rgb="FF000000"/>
        <rFont val="Arial"/>
        <family val="2"/>
      </rPr>
      <t/>
    </r>
  </si>
  <si>
    <t xml:space="preserve">after  </t>
  </si>
  <si>
    <t>per column T</t>
  </si>
  <si>
    <t>after 2 years</t>
  </si>
  <si>
    <t>for 2nd year</t>
  </si>
  <si>
    <t xml:space="preserve">after </t>
  </si>
  <si>
    <t>after 5 years</t>
  </si>
  <si>
    <t>for 5th year</t>
  </si>
  <si>
    <t>after 10 years</t>
  </si>
  <si>
    <t>for 10th year</t>
  </si>
  <si>
    <t>after 15 years</t>
  </si>
  <si>
    <t>for 15th year</t>
  </si>
  <si>
    <t>2 years</t>
  </si>
  <si>
    <t>from column X</t>
  </si>
  <si>
    <t>Column Y+Z</t>
  </si>
  <si>
    <t xml:space="preserve"> </t>
  </si>
  <si>
    <t>5 years</t>
  </si>
  <si>
    <t>Column AF+AG</t>
  </si>
  <si>
    <t>10 years</t>
  </si>
  <si>
    <t>Column AM+AN</t>
  </si>
  <si>
    <t>15 years</t>
  </si>
  <si>
    <t>Column AT+AU</t>
  </si>
  <si>
    <t>Police services</t>
  </si>
  <si>
    <t>$m</t>
  </si>
  <si>
    <t>%</t>
  </si>
  <si>
    <t>Courts - criminal</t>
  </si>
  <si>
    <t>Courts - civil (f)</t>
  </si>
  <si>
    <t>Corrective services</t>
  </si>
  <si>
    <t>Total Justice sector</t>
  </si>
  <si>
    <t>Courts - civil</t>
  </si>
  <si>
    <t>$m = Millions of dollars.</t>
  </si>
  <si>
    <t>(a)</t>
  </si>
  <si>
    <t>Totals may not equal the sum of individual cells due to rounding and/or unpublished data.</t>
  </si>
  <si>
    <t>(b)</t>
  </si>
  <si>
    <t>Time series financial data are adjusted to 2018-19 dollars (i.e. 2018-19=100) using the General Government Final Consumption Expenditure (GGFCE) chain price deflator (table 2A.49).</t>
  </si>
  <si>
    <t>(c)</t>
  </si>
  <si>
    <t>Expenditure data include depreciation, but exclude payroll tax and user cost of capital. This treatment has been adopted to aid comparability in the above table and may differ from the treatment used in tables within individual sections.</t>
  </si>
  <si>
    <t>(d)</t>
  </si>
  <si>
    <t>See tables 6A.1, 7A.14-7A.15 and 8A.2 for detailed footnotes and caveats.</t>
  </si>
  <si>
    <t>(e)</t>
  </si>
  <si>
    <t>Refer to the Statistical context (section 2) for more information on the estimation of the average annual growth rate (AAGR).</t>
  </si>
  <si>
    <t>(f)</t>
  </si>
  <si>
    <t>Excludes real net recurrent expenditure on probate matters.</t>
  </si>
  <si>
    <t>Source:</t>
  </si>
  <si>
    <r>
      <t xml:space="preserve">Australian, State and Territory governments (unpublished); Australian Bureau of Statistics (ABS) 2019, </t>
    </r>
    <r>
      <rPr>
        <i/>
        <sz val="10"/>
        <color rgb="FF000000"/>
        <rFont val="Arial"/>
        <family val="2"/>
      </rPr>
      <t>Australian National Accounts: National Income, Expenditure and Product, June 2019,</t>
    </r>
    <r>
      <rPr>
        <sz val="10"/>
        <color rgb="FF000000"/>
        <rFont val="Arial"/>
        <family val="2"/>
      </rPr>
      <t xml:space="preserve"> Cat. no. 5206.0, Canberra.</t>
    </r>
  </si>
  <si>
    <t>(2020-21)</t>
  </si>
  <si>
    <t>(2023-24)</t>
  </si>
  <si>
    <t>(2028-29)</t>
  </si>
  <si>
    <t>(2033-34)</t>
  </si>
  <si>
    <t>Forecast Reduction in Justice Sector Annual Expenditure - 2 to 15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</si>
</sst>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 ##0"/>
    <numFmt numFmtId="166" formatCode="0.0%"/>
    <numFmt numFmtId="167" formatCode="&quot;$&quot;#,##0"/>
    <numFmt numFmtId="168" formatCode="##0"/>
    <numFmt numFmtId="169" formatCode="#\ ##0"/>
    <numFmt numFmtId="170" formatCode="#0.0"/>
    <numFmt numFmtId="171" formatCode="##0.0"/>
    <numFmt numFmtId="172" formatCode="&quot;$&quot;#,##0.0"/>
  </numFmts>
  <fonts count="19" x14ac:knownFonts="1">
    <font>
      <sz val="11"/>
      <color rgb="FF000000"/>
      <name val="Calibri"/>
      <family val="2"/>
      <scheme val="minor"/>
    </font>
    <font>
      <sz val="11"/>
      <color theme="1"/>
      <name val="Arial"/>
      <family val="2"/>
    </font>
    <font>
      <sz val="12"/>
      <color rgb="FF000000"/>
      <name val="Arial"/>
      <family val="2"/>
    </font>
    <font>
      <b/>
      <sz val="12"/>
      <color rgb="FF000000"/>
      <name val="Arial"/>
      <family val="2"/>
    </font>
    <font>
      <b/>
      <sz val="11"/>
      <color theme="1"/>
      <name val="Calibri"/>
      <family val="2"/>
      <scheme val="minor"/>
    </font>
    <font>
      <b/>
      <sz val="11"/>
      <color rgb="FF000000"/>
      <name val="Arial Narrow"/>
      <family val="2"/>
    </font>
    <font>
      <sz val="10"/>
      <color rgb="FF000000"/>
      <name val="Arial"/>
      <family val="2"/>
    </font>
    <font>
      <i/>
      <sz val="10"/>
      <color rgb="FF000000"/>
      <name val="Arial"/>
      <family val="2"/>
    </font>
    <font>
      <b/>
      <sz val="11"/>
      <color rgb="FF000000"/>
      <name val="Calibri"/>
      <family val="2"/>
      <scheme val="minor"/>
    </font>
    <font>
      <b/>
      <sz val="10"/>
      <color rgb="FF000000"/>
      <name val="Arial"/>
      <family val="2"/>
    </font>
    <font>
      <b/>
      <sz val="11"/>
      <color rgb="FFFF0000"/>
      <name val="Arial Narrow"/>
      <family val="2"/>
    </font>
    <font>
      <b/>
      <sz val="11"/>
      <color theme="1"/>
      <name val="Arial Narrow"/>
      <family val="2"/>
    </font>
    <font>
      <b/>
      <u/>
      <sz val="11"/>
      <color rgb="FF000000"/>
      <name val="Arial Narrow"/>
      <family val="2"/>
    </font>
    <font>
      <sz val="10"/>
      <color theme="1"/>
      <name val="Arial"/>
      <family val="2"/>
    </font>
    <font>
      <sz val="11"/>
      <color theme="1"/>
      <name val="Calibri"/>
      <family val="2"/>
      <scheme val="minor"/>
    </font>
    <font>
      <u/>
      <sz val="11"/>
      <color theme="10"/>
      <name val="Calibri"/>
      <family val="2"/>
      <scheme val="minor"/>
    </font>
    <font>
      <b/>
      <u/>
      <sz val="11"/>
      <color theme="10"/>
      <name val="Calibri"/>
      <family val="2"/>
      <scheme val="minor"/>
    </font>
    <font>
      <b/>
      <i/>
      <sz val="11"/>
      <color rgb="FF000000"/>
      <name val="Arial Narrow"/>
      <family val="2"/>
    </font>
    <font>
      <b/>
      <sz val="16"/>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CCFFFF"/>
        <bgColor indexed="64"/>
      </patternFill>
    </fill>
    <fill>
      <patternFill patternType="solid">
        <fgColor rgb="FFDDDDDD"/>
        <bgColor indexed="64"/>
      </patternFill>
    </fill>
    <fill>
      <patternFill patternType="solid">
        <fgColor theme="2"/>
        <bgColor indexed="64"/>
      </patternFill>
    </fill>
  </fills>
  <borders count="3">
    <border>
      <left/>
      <right/>
      <top/>
      <bottom/>
      <diagonal/>
    </border>
    <border>
      <left/>
      <right/>
      <top/>
      <bottom style="thin">
        <color rgb="FF000000"/>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5" fillId="0" borderId="0" applyNumberFormat="0" applyFill="0" applyBorder="0" applyAlignment="0" applyProtection="0"/>
  </cellStyleXfs>
  <cellXfs count="96">
    <xf numFmtId="0" fontId="0" fillId="0" borderId="0" xfId="0"/>
    <xf numFmtId="164" fontId="2" fillId="0" borderId="1" xfId="0" applyNumberFormat="1" applyFont="1" applyBorder="1" applyAlignment="1" applyProtection="1">
      <alignment horizontal="left" vertical="top"/>
    </xf>
    <xf numFmtId="0" fontId="0" fillId="0" borderId="0" xfId="0" applyProtection="1"/>
    <xf numFmtId="0" fontId="0" fillId="2" borderId="0" xfId="0" applyFill="1" applyProtection="1"/>
    <xf numFmtId="0" fontId="0" fillId="0" borderId="0" xfId="0" applyAlignment="1">
      <alignment horizontal="center"/>
    </xf>
    <xf numFmtId="0" fontId="4" fillId="2" borderId="0" xfId="0" applyFont="1" applyFill="1" applyAlignment="1">
      <alignment horizontal="center" wrapText="1"/>
    </xf>
    <xf numFmtId="164" fontId="3" fillId="0" borderId="1" xfId="0" applyNumberFormat="1" applyFont="1" applyBorder="1" applyAlignment="1" applyProtection="1">
      <alignment horizontal="justify" vertical="top" wrapText="1"/>
    </xf>
    <xf numFmtId="164" fontId="2" fillId="0" borderId="1" xfId="0" applyNumberFormat="1" applyFont="1" applyBorder="1" applyAlignment="1" applyProtection="1">
      <alignment horizontal="justify" vertical="top" wrapText="1"/>
    </xf>
    <xf numFmtId="164" fontId="2" fillId="0" borderId="0" xfId="0" applyNumberFormat="1" applyFont="1" applyBorder="1" applyAlignment="1" applyProtection="1">
      <alignment horizontal="justify" vertical="top" wrapText="1"/>
    </xf>
    <xf numFmtId="0" fontId="0" fillId="3" borderId="0" xfId="0" applyFill="1" applyProtection="1"/>
    <xf numFmtId="0" fontId="0" fillId="2" borderId="0" xfId="0" applyFill="1"/>
    <xf numFmtId="0" fontId="5" fillId="4" borderId="0" xfId="0" applyFont="1" applyFill="1" applyAlignment="1">
      <alignment horizontal="center"/>
    </xf>
    <xf numFmtId="0" fontId="5" fillId="5" borderId="0" xfId="0" applyFont="1" applyFill="1" applyAlignment="1">
      <alignment horizontal="center"/>
    </xf>
    <xf numFmtId="0" fontId="5" fillId="6" borderId="0" xfId="0" applyFont="1" applyFill="1" applyAlignment="1">
      <alignment horizontal="center"/>
    </xf>
    <xf numFmtId="164" fontId="6" fillId="0" borderId="1" xfId="0" applyNumberFormat="1" applyFont="1" applyBorder="1" applyAlignment="1" applyProtection="1">
      <alignment horizontal="left" vertical="center"/>
    </xf>
    <xf numFmtId="164" fontId="6" fillId="0" borderId="0" xfId="0" applyNumberFormat="1" applyFont="1" applyAlignment="1" applyProtection="1">
      <alignment horizontal="left" vertical="center"/>
    </xf>
    <xf numFmtId="0" fontId="8" fillId="3" borderId="0" xfId="0" applyFont="1" applyFill="1" applyAlignment="1" applyProtection="1">
      <alignment horizontal="center" wrapText="1"/>
    </xf>
    <xf numFmtId="0" fontId="5" fillId="4" borderId="0" xfId="0" applyFont="1" applyFill="1" applyAlignment="1">
      <alignment horizontal="center" wrapText="1"/>
    </xf>
    <xf numFmtId="0" fontId="8" fillId="5" borderId="0" xfId="0" applyFont="1" applyFill="1" applyAlignment="1">
      <alignment horizontal="center" wrapText="1"/>
    </xf>
    <xf numFmtId="0" fontId="8" fillId="6" borderId="0" xfId="0" applyFont="1" applyFill="1" applyAlignment="1">
      <alignment horizontal="center" wrapText="1"/>
    </xf>
    <xf numFmtId="0" fontId="8" fillId="4" borderId="0" xfId="0" applyFont="1" applyFill="1" applyAlignment="1">
      <alignment horizontal="center" wrapText="1"/>
    </xf>
    <xf numFmtId="164" fontId="7" fillId="0" borderId="1" xfId="0" applyNumberFormat="1" applyFont="1" applyBorder="1" applyAlignment="1" applyProtection="1">
      <alignment horizontal="left" vertical="center"/>
    </xf>
    <xf numFmtId="164" fontId="7" fillId="0" borderId="1" xfId="0" applyNumberFormat="1" applyFont="1" applyBorder="1" applyAlignment="1" applyProtection="1">
      <alignment horizontal="center" vertical="center"/>
    </xf>
    <xf numFmtId="164" fontId="7" fillId="0" borderId="1" xfId="0" applyNumberFormat="1" applyFont="1" applyBorder="1" applyAlignment="1" applyProtection="1">
      <alignment horizontal="right" vertical="center"/>
    </xf>
    <xf numFmtId="164" fontId="7" fillId="0" borderId="0" xfId="0" applyNumberFormat="1" applyFont="1" applyAlignment="1" applyProtection="1">
      <alignment horizontal="left" vertical="center"/>
    </xf>
    <xf numFmtId="164" fontId="7" fillId="0" borderId="0" xfId="0" applyNumberFormat="1" applyFont="1" applyBorder="1" applyAlignment="1" applyProtection="1">
      <alignment horizontal="left" vertical="center"/>
    </xf>
    <xf numFmtId="164" fontId="7" fillId="0" borderId="0" xfId="0" applyNumberFormat="1" applyFont="1" applyBorder="1" applyAlignment="1" applyProtection="1">
      <alignment horizontal="center" vertical="center"/>
    </xf>
    <xf numFmtId="164" fontId="7" fillId="0" borderId="0" xfId="0" applyNumberFormat="1" applyFont="1" applyBorder="1" applyAlignment="1" applyProtection="1">
      <alignment horizontal="right" vertical="center"/>
    </xf>
    <xf numFmtId="0" fontId="5" fillId="4" borderId="2" xfId="0" applyFont="1" applyFill="1" applyBorder="1" applyAlignment="1">
      <alignment horizontal="center"/>
    </xf>
    <xf numFmtId="0" fontId="5" fillId="5" borderId="2" xfId="0" applyFont="1" applyFill="1" applyBorder="1" applyAlignment="1">
      <alignment horizontal="center"/>
    </xf>
    <xf numFmtId="0" fontId="4" fillId="2" borderId="2" xfId="0" applyFont="1" applyFill="1" applyBorder="1" applyAlignment="1">
      <alignment horizontal="center" wrapText="1"/>
    </xf>
    <xf numFmtId="164" fontId="6" fillId="0" borderId="0" xfId="0" applyNumberFormat="1" applyFont="1" applyAlignment="1" applyProtection="1">
      <alignment horizontal="center" vertical="center"/>
    </xf>
    <xf numFmtId="165" fontId="6" fillId="0" borderId="0" xfId="0" applyNumberFormat="1" applyFont="1" applyAlignment="1" applyProtection="1">
      <alignment horizontal="right" vertical="center"/>
    </xf>
    <xf numFmtId="166" fontId="9" fillId="0" borderId="0" xfId="0" applyNumberFormat="1" applyFont="1" applyAlignment="1" applyProtection="1">
      <alignment horizontal="center" vertical="center"/>
    </xf>
    <xf numFmtId="167" fontId="5" fillId="3" borderId="0" xfId="0" applyNumberFormat="1" applyFont="1" applyFill="1" applyProtection="1"/>
    <xf numFmtId="167" fontId="5" fillId="2" borderId="0" xfId="0" applyNumberFormat="1" applyFont="1" applyFill="1"/>
    <xf numFmtId="9" fontId="5" fillId="4" borderId="0" xfId="0" applyNumberFormat="1" applyFont="1" applyFill="1" applyAlignment="1">
      <alignment horizontal="center" vertical="center"/>
    </xf>
    <xf numFmtId="167" fontId="5" fillId="5" borderId="0" xfId="0" applyNumberFormat="1" applyFont="1" applyFill="1" applyAlignment="1">
      <alignment horizontal="center" vertical="center"/>
    </xf>
    <xf numFmtId="167" fontId="5" fillId="4" borderId="0" xfId="0" applyNumberFormat="1" applyFont="1" applyFill="1" applyAlignment="1">
      <alignment horizontal="right" vertical="center"/>
    </xf>
    <xf numFmtId="167" fontId="5" fillId="6" borderId="0" xfId="0" applyNumberFormat="1" applyFont="1" applyFill="1" applyAlignment="1">
      <alignment horizontal="right" vertical="center"/>
    </xf>
    <xf numFmtId="167" fontId="5" fillId="4" borderId="0" xfId="0" applyNumberFormat="1" applyFont="1" applyFill="1"/>
    <xf numFmtId="166" fontId="10" fillId="4" borderId="0" xfId="0" applyNumberFormat="1" applyFont="1" applyFill="1"/>
    <xf numFmtId="0" fontId="11" fillId="2" borderId="0" xfId="0" applyFont="1" applyFill="1" applyAlignment="1">
      <alignment horizontal="center" wrapText="1"/>
    </xf>
    <xf numFmtId="166" fontId="5" fillId="4" borderId="0" xfId="0" applyNumberFormat="1" applyFont="1" applyFill="1" applyAlignment="1">
      <alignment horizontal="center" vertical="center"/>
    </xf>
    <xf numFmtId="168" fontId="6" fillId="0" borderId="0" xfId="0" applyNumberFormat="1" applyFont="1" applyAlignment="1" applyProtection="1">
      <alignment horizontal="right" vertical="center"/>
    </xf>
    <xf numFmtId="9" fontId="5" fillId="4" borderId="0" xfId="1" applyFont="1" applyFill="1" applyAlignment="1">
      <alignment horizontal="center" vertical="center"/>
    </xf>
    <xf numFmtId="169" fontId="6" fillId="0" borderId="0" xfId="0" applyNumberFormat="1" applyFont="1" applyAlignment="1" applyProtection="1">
      <alignment horizontal="right" vertical="center"/>
    </xf>
    <xf numFmtId="167" fontId="12" fillId="3" borderId="0" xfId="0" applyNumberFormat="1" applyFont="1" applyFill="1" applyProtection="1"/>
    <xf numFmtId="167" fontId="12" fillId="2" borderId="0" xfId="0" applyNumberFormat="1" applyFont="1" applyFill="1"/>
    <xf numFmtId="167" fontId="12" fillId="5" borderId="0" xfId="0" applyNumberFormat="1" applyFont="1" applyFill="1" applyAlignment="1">
      <alignment horizontal="center" vertical="center"/>
    </xf>
    <xf numFmtId="167" fontId="12" fillId="4" borderId="0" xfId="0" applyNumberFormat="1" applyFont="1" applyFill="1" applyAlignment="1">
      <alignment horizontal="right" vertical="center"/>
    </xf>
    <xf numFmtId="167" fontId="12" fillId="6" borderId="0" xfId="0" applyNumberFormat="1" applyFont="1" applyFill="1" applyAlignment="1">
      <alignment horizontal="right" vertical="center"/>
    </xf>
    <xf numFmtId="167" fontId="12" fillId="4" borderId="0" xfId="0" applyNumberFormat="1" applyFont="1" applyFill="1"/>
    <xf numFmtId="9" fontId="5" fillId="4" borderId="0" xfId="1" applyNumberFormat="1" applyFont="1" applyFill="1" applyAlignment="1">
      <alignment horizontal="center" vertical="center"/>
    </xf>
    <xf numFmtId="167" fontId="5" fillId="6" borderId="0" xfId="0" applyNumberFormat="1" applyFont="1" applyFill="1" applyAlignment="1">
      <alignment horizontal="center" vertical="center"/>
    </xf>
    <xf numFmtId="10" fontId="5" fillId="4" borderId="0" xfId="1" applyNumberFormat="1" applyFont="1" applyFill="1" applyAlignment="1">
      <alignment horizontal="center" vertical="center"/>
    </xf>
    <xf numFmtId="167" fontId="5" fillId="4" borderId="0" xfId="0" applyNumberFormat="1" applyFont="1" applyFill="1" applyAlignment="1">
      <alignment horizontal="center" vertical="center"/>
    </xf>
    <xf numFmtId="164" fontId="13" fillId="2" borderId="0" xfId="0" applyNumberFormat="1" applyFont="1" applyFill="1" applyAlignment="1" applyProtection="1">
      <alignment horizontal="left" vertical="center"/>
    </xf>
    <xf numFmtId="164" fontId="13" fillId="2" borderId="0" xfId="0" applyNumberFormat="1" applyFont="1" applyFill="1" applyAlignment="1" applyProtection="1">
      <alignment horizontal="center" vertical="center"/>
    </xf>
    <xf numFmtId="165" fontId="13" fillId="2" borderId="0" xfId="0" applyNumberFormat="1" applyFont="1" applyFill="1" applyAlignment="1" applyProtection="1">
      <alignment horizontal="right" vertical="center"/>
    </xf>
    <xf numFmtId="164" fontId="13" fillId="2" borderId="0" xfId="0" applyNumberFormat="1" applyFont="1" applyFill="1" applyAlignment="1" applyProtection="1">
      <alignment horizontal="right" vertical="center"/>
    </xf>
    <xf numFmtId="0" fontId="14" fillId="2" borderId="0" xfId="0" applyFont="1" applyFill="1" applyProtection="1"/>
    <xf numFmtId="167" fontId="11" fillId="2" borderId="0" xfId="0" applyNumberFormat="1" applyFont="1" applyFill="1" applyProtection="1"/>
    <xf numFmtId="167" fontId="11" fillId="2" borderId="0" xfId="0" applyNumberFormat="1" applyFont="1" applyFill="1"/>
    <xf numFmtId="10" fontId="11" fillId="2" borderId="0" xfId="1" applyNumberFormat="1" applyFont="1" applyFill="1" applyAlignment="1">
      <alignment horizontal="center" vertical="center"/>
    </xf>
    <xf numFmtId="167" fontId="11" fillId="2" borderId="0" xfId="0" applyNumberFormat="1" applyFont="1" applyFill="1" applyAlignment="1">
      <alignment horizontal="right" vertical="center"/>
    </xf>
    <xf numFmtId="167" fontId="11" fillId="2" borderId="0" xfId="0" applyNumberFormat="1" applyFont="1" applyFill="1" applyAlignment="1">
      <alignment horizontal="center" vertical="center"/>
    </xf>
    <xf numFmtId="170" fontId="6" fillId="0" borderId="0" xfId="0" applyNumberFormat="1" applyFont="1" applyAlignment="1" applyProtection="1">
      <alignment horizontal="right" vertical="center"/>
    </xf>
    <xf numFmtId="164" fontId="6" fillId="0" borderId="0" xfId="0" applyNumberFormat="1" applyFont="1" applyAlignment="1" applyProtection="1">
      <alignment horizontal="right" vertical="center"/>
    </xf>
    <xf numFmtId="9" fontId="5" fillId="3" borderId="0" xfId="1" applyNumberFormat="1" applyFont="1" applyFill="1" applyAlignment="1" applyProtection="1">
      <alignment horizontal="center"/>
    </xf>
    <xf numFmtId="9" fontId="5" fillId="2" borderId="0" xfId="1" applyNumberFormat="1" applyFont="1" applyFill="1" applyAlignment="1">
      <alignment horizontal="center"/>
    </xf>
    <xf numFmtId="0" fontId="5" fillId="4" borderId="0" xfId="0" applyFont="1" applyFill="1" applyAlignment="1">
      <alignment horizontal="center" vertical="center"/>
    </xf>
    <xf numFmtId="166" fontId="5" fillId="3" borderId="0" xfId="1" applyNumberFormat="1" applyFont="1" applyFill="1" applyAlignment="1" applyProtection="1">
      <alignment horizontal="center"/>
    </xf>
    <xf numFmtId="166" fontId="12" fillId="3" borderId="0" xfId="1" applyNumberFormat="1" applyFont="1" applyFill="1" applyAlignment="1" applyProtection="1">
      <alignment horizontal="center"/>
    </xf>
    <xf numFmtId="9" fontId="12" fillId="2" borderId="0" xfId="1" applyNumberFormat="1" applyFont="1" applyFill="1" applyAlignment="1">
      <alignment horizontal="center"/>
    </xf>
    <xf numFmtId="10" fontId="12" fillId="4" borderId="0" xfId="1" applyNumberFormat="1" applyFont="1" applyFill="1" applyAlignment="1">
      <alignment horizontal="center" vertical="center"/>
    </xf>
    <xf numFmtId="164" fontId="6" fillId="0" borderId="1" xfId="0" applyNumberFormat="1" applyFont="1" applyBorder="1" applyAlignment="1" applyProtection="1">
      <alignment horizontal="center" vertical="center"/>
    </xf>
    <xf numFmtId="171" fontId="6" fillId="0" borderId="1" xfId="0" applyNumberFormat="1" applyFont="1" applyBorder="1" applyAlignment="1" applyProtection="1">
      <alignment horizontal="right" vertical="center"/>
    </xf>
    <xf numFmtId="164" fontId="6" fillId="0" borderId="1" xfId="0" applyNumberFormat="1" applyFont="1" applyBorder="1" applyAlignment="1" applyProtection="1">
      <alignment horizontal="right" vertical="center"/>
    </xf>
    <xf numFmtId="10" fontId="5" fillId="4" borderId="0" xfId="0" applyNumberFormat="1" applyFont="1" applyFill="1" applyAlignment="1">
      <alignment horizontal="center" vertical="center"/>
    </xf>
    <xf numFmtId="164" fontId="6" fillId="0" borderId="0" xfId="0" applyNumberFormat="1" applyFont="1" applyAlignment="1" applyProtection="1">
      <alignment horizontal="left" vertical="top"/>
    </xf>
    <xf numFmtId="164" fontId="6" fillId="0" borderId="0" xfId="0" applyNumberFormat="1" applyFont="1" applyAlignment="1" applyProtection="1">
      <alignment horizontal="justify" vertical="top" wrapText="1"/>
    </xf>
    <xf numFmtId="0" fontId="8" fillId="0" borderId="0" xfId="0" applyFont="1"/>
    <xf numFmtId="172" fontId="0" fillId="0" borderId="0" xfId="0" applyNumberFormat="1"/>
    <xf numFmtId="167" fontId="0" fillId="0" borderId="0" xfId="0" applyNumberFormat="1"/>
    <xf numFmtId="164" fontId="7" fillId="0" borderId="0" xfId="0" applyNumberFormat="1" applyFont="1" applyAlignment="1" applyProtection="1">
      <alignment horizontal="left" vertical="top"/>
    </xf>
    <xf numFmtId="10" fontId="5" fillId="3" borderId="0" xfId="1" applyNumberFormat="1" applyFont="1" applyFill="1" applyProtection="1"/>
    <xf numFmtId="10" fontId="5" fillId="3" borderId="0" xfId="1" applyNumberFormat="1" applyFont="1" applyFill="1" applyAlignment="1" applyProtection="1">
      <alignment horizontal="center"/>
    </xf>
    <xf numFmtId="10" fontId="12" fillId="3" borderId="0" xfId="1" applyNumberFormat="1" applyFont="1" applyFill="1" applyAlignment="1" applyProtection="1">
      <alignment horizontal="center"/>
    </xf>
    <xf numFmtId="10" fontId="12" fillId="3" borderId="0" xfId="1" applyNumberFormat="1" applyFont="1" applyFill="1" applyProtection="1"/>
    <xf numFmtId="0" fontId="17" fillId="4" borderId="2" xfId="0" applyFont="1" applyFill="1" applyBorder="1" applyAlignment="1">
      <alignment horizontal="center"/>
    </xf>
    <xf numFmtId="0" fontId="18" fillId="0" borderId="0" xfId="2" applyFont="1"/>
    <xf numFmtId="164" fontId="6" fillId="0" borderId="0" xfId="0" applyNumberFormat="1" applyFont="1" applyAlignment="1" applyProtection="1">
      <alignment horizontal="justify" vertical="top" wrapText="1"/>
    </xf>
    <xf numFmtId="164" fontId="16" fillId="0" borderId="1" xfId="2" applyNumberFormat="1" applyFont="1" applyBorder="1" applyAlignment="1" applyProtection="1">
      <alignment horizontal="justify" vertical="top" wrapText="1"/>
    </xf>
    <xf numFmtId="164" fontId="7"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left"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orecastReductionInCriminalActivityAndCorrectionalExpenditure.xlsx" TargetMode="External"/><Relationship Id="rId1" Type="http://schemas.openxmlformats.org/officeDocument/2006/relationships/hyperlink" Target="https://www.pc.gov.au/research/ongoing/report-on-government-services/2020/justice/corrective-servic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8"/>
  <sheetViews>
    <sheetView showGridLines="0" tabSelected="1" zoomScaleNormal="100" workbookViewId="0">
      <selection activeCell="Z26" sqref="Z26"/>
    </sheetView>
  </sheetViews>
  <sheetFormatPr defaultRowHeight="15" x14ac:dyDescent="0.25"/>
  <cols>
    <col min="1" max="11" width="1.7109375" style="2" customWidth="1"/>
    <col min="12" max="12" width="5.28515625" style="2" customWidth="1"/>
    <col min="13" max="17" width="10.7109375" style="2" customWidth="1"/>
    <col min="18" max="18" width="1.7109375" style="2" customWidth="1"/>
    <col min="19" max="19" width="5.28515625" style="2" customWidth="1"/>
    <col min="20" max="20" width="18.140625" style="2" customWidth="1"/>
    <col min="21" max="21" width="1.28515625" style="2" customWidth="1"/>
    <col min="22" max="22" width="15" style="2" customWidth="1"/>
    <col min="23" max="23" width="8.5703125" style="2" customWidth="1"/>
    <col min="24" max="24" width="0.7109375" customWidth="1"/>
    <col min="25" max="25" width="9.140625" customWidth="1"/>
    <col min="26" max="26" width="14.28515625" customWidth="1"/>
    <col min="27" max="27" width="15.140625" customWidth="1"/>
    <col min="28" max="28" width="13.85546875" customWidth="1"/>
    <col min="29" max="29" width="14" customWidth="1"/>
    <col min="30" max="30" width="5.7109375" customWidth="1"/>
    <col min="31" max="31" width="0.5703125" customWidth="1"/>
    <col min="32" max="32" width="9.7109375" customWidth="1"/>
    <col min="33" max="33" width="13.85546875" customWidth="1"/>
    <col min="34" max="34" width="14.7109375" customWidth="1"/>
    <col min="35" max="35" width="16" customWidth="1"/>
    <col min="36" max="36" width="14.28515625" customWidth="1"/>
    <col min="37" max="37" width="5.42578125" customWidth="1"/>
    <col min="38" max="38" width="0.7109375" customWidth="1"/>
    <col min="39" max="39" width="10.28515625" customWidth="1"/>
    <col min="40" max="40" width="15.28515625" customWidth="1"/>
    <col min="41" max="43" width="15.42578125" customWidth="1"/>
    <col min="44" max="44" width="6.42578125" customWidth="1"/>
    <col min="45" max="45" width="0.7109375" customWidth="1"/>
    <col min="46" max="46" width="9.28515625" customWidth="1"/>
    <col min="47" max="47" width="15.7109375" customWidth="1"/>
    <col min="48" max="48" width="16.7109375" customWidth="1"/>
    <col min="49" max="49" width="17.85546875" customWidth="1"/>
    <col min="50" max="50" width="14.7109375" customWidth="1"/>
    <col min="51" max="51" width="6.28515625" customWidth="1"/>
    <col min="52" max="52" width="0.7109375" customWidth="1"/>
  </cols>
  <sheetData>
    <row r="1" spans="1:52" ht="21" x14ac:dyDescent="0.35">
      <c r="A1" s="91" t="s">
        <v>68</v>
      </c>
    </row>
    <row r="2" spans="1:52" ht="33.950000000000003" customHeight="1" x14ac:dyDescent="0.25">
      <c r="A2" s="1" t="s">
        <v>0</v>
      </c>
      <c r="B2" s="1"/>
      <c r="C2" s="1"/>
      <c r="D2" s="1"/>
      <c r="E2" s="1"/>
      <c r="F2" s="1"/>
      <c r="G2" s="1"/>
      <c r="H2" s="1"/>
      <c r="I2" s="1"/>
      <c r="J2" s="1"/>
      <c r="K2" s="93" t="s">
        <v>1</v>
      </c>
      <c r="L2" s="93"/>
      <c r="M2" s="93"/>
      <c r="N2" s="93"/>
      <c r="O2" s="93"/>
      <c r="P2" s="93"/>
      <c r="Q2" s="93"/>
      <c r="R2" s="93"/>
      <c r="S2" s="93"/>
      <c r="T2" s="93"/>
      <c r="X2" s="3"/>
      <c r="AB2" s="4"/>
      <c r="AC2" s="4"/>
      <c r="AD2" s="4"/>
      <c r="AE2" s="5"/>
    </row>
    <row r="3" spans="1:52" ht="15" customHeight="1" x14ac:dyDescent="0.3">
      <c r="A3" s="1"/>
      <c r="B3" s="1"/>
      <c r="C3" s="1"/>
      <c r="D3" s="1"/>
      <c r="E3" s="1"/>
      <c r="F3" s="1"/>
      <c r="G3" s="1"/>
      <c r="H3" s="1"/>
      <c r="I3" s="1"/>
      <c r="J3" s="1"/>
      <c r="K3" s="6"/>
      <c r="L3" s="7"/>
      <c r="M3" s="7"/>
      <c r="N3" s="7"/>
      <c r="O3" s="7"/>
      <c r="P3" s="7"/>
      <c r="Q3" s="7"/>
      <c r="R3" s="8"/>
      <c r="S3" s="7"/>
      <c r="T3" s="7"/>
      <c r="V3" s="9"/>
      <c r="W3" s="9"/>
      <c r="X3" s="10"/>
      <c r="Y3" s="11" t="s">
        <v>2</v>
      </c>
      <c r="Z3" s="12" t="s">
        <v>3</v>
      </c>
      <c r="AA3" s="11" t="s">
        <v>4</v>
      </c>
      <c r="AB3" s="13" t="s">
        <v>5</v>
      </c>
      <c r="AC3" s="11" t="s">
        <v>6</v>
      </c>
      <c r="AD3" s="11"/>
      <c r="AE3" s="5"/>
      <c r="AF3" s="11" t="s">
        <v>2</v>
      </c>
      <c r="AG3" s="12" t="s">
        <v>3</v>
      </c>
      <c r="AH3" s="11" t="s">
        <v>4</v>
      </c>
      <c r="AI3" s="13" t="s">
        <v>5</v>
      </c>
      <c r="AJ3" s="11" t="s">
        <v>6</v>
      </c>
      <c r="AK3" s="11"/>
      <c r="AL3" s="5"/>
      <c r="AM3" s="11" t="s">
        <v>2</v>
      </c>
      <c r="AN3" s="12" t="s">
        <v>3</v>
      </c>
      <c r="AO3" s="11" t="s">
        <v>4</v>
      </c>
      <c r="AP3" s="13" t="s">
        <v>5</v>
      </c>
      <c r="AQ3" s="11" t="s">
        <v>6</v>
      </c>
      <c r="AR3" s="11"/>
      <c r="AS3" s="5"/>
      <c r="AT3" s="11" t="s">
        <v>2</v>
      </c>
      <c r="AU3" s="12" t="s">
        <v>3</v>
      </c>
      <c r="AV3" s="11" t="s">
        <v>4</v>
      </c>
      <c r="AW3" s="13" t="s">
        <v>5</v>
      </c>
      <c r="AX3" s="11" t="s">
        <v>6</v>
      </c>
      <c r="AY3" s="11"/>
      <c r="AZ3" s="5"/>
    </row>
    <row r="4" spans="1:52" ht="29.25" customHeight="1" x14ac:dyDescent="0.3">
      <c r="A4" s="14"/>
      <c r="B4" s="14"/>
      <c r="C4" s="14"/>
      <c r="D4" s="14"/>
      <c r="E4" s="14"/>
      <c r="F4" s="14"/>
      <c r="G4" s="14"/>
      <c r="H4" s="14"/>
      <c r="I4" s="14"/>
      <c r="J4" s="14"/>
      <c r="K4" s="14"/>
      <c r="L4" s="94" t="s">
        <v>7</v>
      </c>
      <c r="M4" s="95"/>
      <c r="N4" s="95"/>
      <c r="O4" s="95"/>
      <c r="P4" s="95"/>
      <c r="Q4" s="95"/>
      <c r="R4" s="15"/>
      <c r="S4" s="94" t="s">
        <v>8</v>
      </c>
      <c r="T4" s="95"/>
      <c r="V4" s="16" t="s">
        <v>9</v>
      </c>
      <c r="W4" s="16"/>
      <c r="X4" s="10"/>
      <c r="Y4" s="17" t="s">
        <v>10</v>
      </c>
      <c r="Z4" s="18" t="s">
        <v>11</v>
      </c>
      <c r="AA4" s="17" t="s">
        <v>11</v>
      </c>
      <c r="AB4" s="19" t="s">
        <v>11</v>
      </c>
      <c r="AC4" s="20" t="s">
        <v>11</v>
      </c>
      <c r="AD4" s="20"/>
      <c r="AE4" s="5"/>
      <c r="AF4" s="17" t="s">
        <v>10</v>
      </c>
      <c r="AG4" s="18" t="s">
        <v>11</v>
      </c>
      <c r="AH4" s="17" t="s">
        <v>11</v>
      </c>
      <c r="AI4" s="19" t="s">
        <v>11</v>
      </c>
      <c r="AJ4" s="20" t="s">
        <v>11</v>
      </c>
      <c r="AK4" s="20"/>
      <c r="AL4" s="5"/>
      <c r="AM4" s="17" t="s">
        <v>10</v>
      </c>
      <c r="AN4" s="18" t="s">
        <v>12</v>
      </c>
      <c r="AO4" s="17" t="s">
        <v>11</v>
      </c>
      <c r="AP4" s="19" t="s">
        <v>11</v>
      </c>
      <c r="AQ4" s="20" t="s">
        <v>11</v>
      </c>
      <c r="AR4" s="20"/>
      <c r="AS4" s="5"/>
      <c r="AT4" s="17" t="s">
        <v>10</v>
      </c>
      <c r="AU4" s="18" t="s">
        <v>12</v>
      </c>
      <c r="AV4" s="17" t="s">
        <v>11</v>
      </c>
      <c r="AW4" s="19" t="s">
        <v>11</v>
      </c>
      <c r="AX4" s="20" t="s">
        <v>11</v>
      </c>
      <c r="AY4" s="20"/>
      <c r="AZ4" s="5"/>
    </row>
    <row r="5" spans="1:52" ht="12.75" customHeight="1" x14ac:dyDescent="0.3">
      <c r="A5" s="21"/>
      <c r="B5" s="21"/>
      <c r="C5" s="21"/>
      <c r="D5" s="21"/>
      <c r="E5" s="21"/>
      <c r="F5" s="21"/>
      <c r="G5" s="21"/>
      <c r="H5" s="21"/>
      <c r="I5" s="21"/>
      <c r="J5" s="21"/>
      <c r="K5" s="21"/>
      <c r="L5" s="22" t="s">
        <v>13</v>
      </c>
      <c r="M5" s="23" t="s">
        <v>14</v>
      </c>
      <c r="N5" s="23" t="s">
        <v>15</v>
      </c>
      <c r="O5" s="23" t="s">
        <v>16</v>
      </c>
      <c r="P5" s="23" t="s">
        <v>17</v>
      </c>
      <c r="Q5" s="23" t="s">
        <v>18</v>
      </c>
      <c r="R5" s="24"/>
      <c r="S5" s="22" t="s">
        <v>13</v>
      </c>
      <c r="T5" s="23" t="s">
        <v>19</v>
      </c>
      <c r="V5" s="9"/>
      <c r="W5" s="9"/>
      <c r="X5" s="10"/>
      <c r="Y5" s="11" t="s">
        <v>20</v>
      </c>
      <c r="Z5" s="12" t="s">
        <v>21</v>
      </c>
      <c r="AA5" s="11" t="s">
        <v>22</v>
      </c>
      <c r="AB5" s="13" t="s">
        <v>22</v>
      </c>
      <c r="AC5" s="11" t="s">
        <v>23</v>
      </c>
      <c r="AD5" s="11"/>
      <c r="AE5" s="5"/>
      <c r="AF5" s="11" t="s">
        <v>24</v>
      </c>
      <c r="AG5" s="12" t="s">
        <v>21</v>
      </c>
      <c r="AH5" s="11" t="s">
        <v>25</v>
      </c>
      <c r="AI5" s="13" t="s">
        <v>25</v>
      </c>
      <c r="AJ5" s="11" t="s">
        <v>26</v>
      </c>
      <c r="AK5" s="11"/>
      <c r="AL5" s="5"/>
      <c r="AM5" s="11" t="s">
        <v>24</v>
      </c>
      <c r="AN5" s="12" t="s">
        <v>21</v>
      </c>
      <c r="AO5" s="11" t="s">
        <v>27</v>
      </c>
      <c r="AP5" s="13" t="s">
        <v>27</v>
      </c>
      <c r="AQ5" s="11" t="s">
        <v>28</v>
      </c>
      <c r="AR5" s="11"/>
      <c r="AS5" s="5"/>
      <c r="AT5" s="11" t="s">
        <v>24</v>
      </c>
      <c r="AU5" s="12" t="s">
        <v>21</v>
      </c>
      <c r="AV5" s="11" t="s">
        <v>29</v>
      </c>
      <c r="AW5" s="13" t="s">
        <v>29</v>
      </c>
      <c r="AX5" s="11" t="s">
        <v>30</v>
      </c>
      <c r="AY5" s="11"/>
      <c r="AZ5" s="5"/>
    </row>
    <row r="6" spans="1:52" ht="16.5" customHeight="1" thickBot="1" x14ac:dyDescent="0.35">
      <c r="A6" s="25"/>
      <c r="B6" s="25"/>
      <c r="C6" s="25"/>
      <c r="D6" s="25"/>
      <c r="E6" s="25"/>
      <c r="F6" s="25"/>
      <c r="G6" s="25"/>
      <c r="H6" s="25"/>
      <c r="I6" s="25"/>
      <c r="J6" s="25"/>
      <c r="K6" s="25"/>
      <c r="L6" s="26"/>
      <c r="M6" s="27"/>
      <c r="N6" s="27"/>
      <c r="O6" s="27"/>
      <c r="P6" s="27"/>
      <c r="Q6" s="27"/>
      <c r="R6" s="24"/>
      <c r="S6" s="26"/>
      <c r="T6" s="27"/>
      <c r="V6" s="9"/>
      <c r="W6" s="9"/>
      <c r="X6" s="10"/>
      <c r="Y6" s="28" t="s">
        <v>31</v>
      </c>
      <c r="Z6" s="29" t="s">
        <v>22</v>
      </c>
      <c r="AA6" s="28" t="s">
        <v>32</v>
      </c>
      <c r="AB6" s="29" t="s">
        <v>33</v>
      </c>
      <c r="AC6" s="90" t="s">
        <v>64</v>
      </c>
      <c r="AD6" s="28"/>
      <c r="AE6" s="30"/>
      <c r="AF6" s="28" t="s">
        <v>35</v>
      </c>
      <c r="AG6" s="29" t="s">
        <v>25</v>
      </c>
      <c r="AH6" s="28" t="s">
        <v>32</v>
      </c>
      <c r="AI6" s="29" t="s">
        <v>36</v>
      </c>
      <c r="AJ6" s="90" t="s">
        <v>65</v>
      </c>
      <c r="AK6" s="28"/>
      <c r="AL6" s="30"/>
      <c r="AM6" s="28" t="s">
        <v>37</v>
      </c>
      <c r="AN6" s="29" t="s">
        <v>27</v>
      </c>
      <c r="AO6" s="28" t="s">
        <v>32</v>
      </c>
      <c r="AP6" s="29" t="s">
        <v>38</v>
      </c>
      <c r="AQ6" s="90" t="s">
        <v>66</v>
      </c>
      <c r="AR6" s="28"/>
      <c r="AS6" s="30"/>
      <c r="AT6" s="28" t="s">
        <v>39</v>
      </c>
      <c r="AU6" s="29" t="s">
        <v>29</v>
      </c>
      <c r="AV6" s="28" t="s">
        <v>32</v>
      </c>
      <c r="AW6" s="29" t="s">
        <v>40</v>
      </c>
      <c r="AX6" s="90" t="s">
        <v>67</v>
      </c>
      <c r="AY6" s="28"/>
      <c r="AZ6" s="30"/>
    </row>
    <row r="7" spans="1:52" ht="16.5" customHeight="1" x14ac:dyDescent="0.3">
      <c r="A7" s="15" t="s">
        <v>41</v>
      </c>
      <c r="B7" s="15"/>
      <c r="C7" s="15"/>
      <c r="D7" s="15"/>
      <c r="E7" s="15"/>
      <c r="F7" s="15"/>
      <c r="G7" s="15"/>
      <c r="H7" s="15"/>
      <c r="I7" s="15"/>
      <c r="J7" s="15"/>
      <c r="K7" s="15"/>
      <c r="L7" s="31" t="s">
        <v>42</v>
      </c>
      <c r="M7" s="32">
        <v>10702</v>
      </c>
      <c r="N7" s="32">
        <v>11026</v>
      </c>
      <c r="O7" s="32">
        <v>10889</v>
      </c>
      <c r="P7" s="32">
        <v>11401</v>
      </c>
      <c r="Q7" s="32">
        <v>11988</v>
      </c>
      <c r="R7" s="15"/>
      <c r="S7" s="31" t="s">
        <v>43</v>
      </c>
      <c r="T7" s="33">
        <v>2.9000000000000001E-2</v>
      </c>
      <c r="V7" s="34">
        <f>Q7*1000000</f>
        <v>11988000000</v>
      </c>
      <c r="W7" s="86">
        <f>V7/$V$11</f>
        <v>0.65042591286419615</v>
      </c>
      <c r="X7" s="35"/>
      <c r="Y7" s="36">
        <v>0.06</v>
      </c>
      <c r="Z7" s="37">
        <f>($V7*$T7)*2</f>
        <v>695304000</v>
      </c>
      <c r="AA7" s="38">
        <f>-$V7*$Y7*2</f>
        <v>-1438560000</v>
      </c>
      <c r="AB7" s="39">
        <f>AA7+Z7</f>
        <v>-743256000</v>
      </c>
      <c r="AC7" s="40">
        <f>((Z7+AA7)/2)+$V$7</f>
        <v>11616372000</v>
      </c>
      <c r="AD7" s="41">
        <f>-($V7-AC7)/$V7</f>
        <v>-3.1E-2</v>
      </c>
      <c r="AE7" s="42"/>
      <c r="AF7" s="43">
        <v>7.4999999999999997E-2</v>
      </c>
      <c r="AG7" s="37">
        <f>($V7*$T7)*5</f>
        <v>1738260000</v>
      </c>
      <c r="AH7" s="38">
        <f>-$V7*$AF7*5</f>
        <v>-4495500000</v>
      </c>
      <c r="AI7" s="39">
        <f>AH7+AG7</f>
        <v>-2757240000</v>
      </c>
      <c r="AJ7" s="40">
        <f>((AG7+AH7)/5)+$V7</f>
        <v>11436552000</v>
      </c>
      <c r="AK7" s="41">
        <f>-($V7-AJ7)/$V7</f>
        <v>-4.5999999999999999E-2</v>
      </c>
      <c r="AL7" s="42"/>
      <c r="AM7" s="43">
        <v>0.11</v>
      </c>
      <c r="AN7" s="37">
        <f>($V7*$T7)*10</f>
        <v>3476520000</v>
      </c>
      <c r="AO7" s="38">
        <f>-$V7*$AM7*10</f>
        <v>-13186800000</v>
      </c>
      <c r="AP7" s="39">
        <f>AO7+AN7</f>
        <v>-9710280000</v>
      </c>
      <c r="AQ7" s="40">
        <f>((AN7+AO7)/10)+$V7</f>
        <v>11016972000</v>
      </c>
      <c r="AR7" s="41">
        <f>-($V7-AQ7)/$V7</f>
        <v>-8.1000000000000003E-2</v>
      </c>
      <c r="AS7" s="5"/>
      <c r="AT7" s="43">
        <v>0.13</v>
      </c>
      <c r="AU7" s="37">
        <f>($V7*$T7)*15</f>
        <v>5214780000</v>
      </c>
      <c r="AV7" s="38">
        <f>-$V7*$AT7*15</f>
        <v>-23376600000</v>
      </c>
      <c r="AW7" s="39">
        <f>AV7+AU7</f>
        <v>-18161820000</v>
      </c>
      <c r="AX7" s="40">
        <f>((AU7+AV7)/15)+$V7</f>
        <v>10777212000</v>
      </c>
      <c r="AY7" s="41">
        <f>-($V7-AX7)/$V7</f>
        <v>-0.10100000000000001</v>
      </c>
      <c r="AZ7" s="5"/>
    </row>
    <row r="8" spans="1:52" ht="16.5" customHeight="1" x14ac:dyDescent="0.3">
      <c r="A8" s="15" t="s">
        <v>44</v>
      </c>
      <c r="B8" s="15"/>
      <c r="C8" s="15"/>
      <c r="D8" s="15"/>
      <c r="E8" s="15"/>
      <c r="F8" s="15"/>
      <c r="G8" s="15"/>
      <c r="H8" s="15"/>
      <c r="I8" s="15"/>
      <c r="J8" s="15"/>
      <c r="K8" s="15"/>
      <c r="L8" s="31" t="s">
        <v>42</v>
      </c>
      <c r="M8" s="44">
        <v>848</v>
      </c>
      <c r="N8" s="44">
        <v>849</v>
      </c>
      <c r="O8" s="44">
        <v>886</v>
      </c>
      <c r="P8" s="44">
        <v>928</v>
      </c>
      <c r="Q8" s="44">
        <v>963</v>
      </c>
      <c r="R8" s="15"/>
      <c r="S8" s="31" t="s">
        <v>43</v>
      </c>
      <c r="T8" s="33">
        <v>3.2000000000000001E-2</v>
      </c>
      <c r="V8" s="34">
        <f>Q8*1000000</f>
        <v>963000000</v>
      </c>
      <c r="W8" s="86">
        <f>V8/$V$11</f>
        <v>5.2248928435787531E-2</v>
      </c>
      <c r="X8" s="35"/>
      <c r="Y8" s="36">
        <v>0.08</v>
      </c>
      <c r="Z8" s="37">
        <f>($V8*$T8)*2</f>
        <v>61632000</v>
      </c>
      <c r="AA8" s="38">
        <f>-$V8*$Y8*2</f>
        <v>-154080000</v>
      </c>
      <c r="AB8" s="39">
        <f>AA8+Z8</f>
        <v>-92448000</v>
      </c>
      <c r="AC8" s="40">
        <f>((Z8+AA8)/2)+$V$8</f>
        <v>916776000</v>
      </c>
      <c r="AD8" s="41">
        <f>-($V8-AC8)/$V8</f>
        <v>-4.8000000000000001E-2</v>
      </c>
      <c r="AE8" s="42"/>
      <c r="AF8" s="36">
        <v>0.125</v>
      </c>
      <c r="AG8" s="37">
        <f>($V8*$T8)*5</f>
        <v>154080000</v>
      </c>
      <c r="AH8" s="38">
        <f>-$V8*$AF8*5</f>
        <v>-601875000</v>
      </c>
      <c r="AI8" s="39">
        <f>AH8+AG8</f>
        <v>-447795000</v>
      </c>
      <c r="AJ8" s="40">
        <f>((AG8+AH8)/5)+$V8</f>
        <v>873441000</v>
      </c>
      <c r="AK8" s="41">
        <f>-($V8-AJ8)/$V8</f>
        <v>-9.2999999999999999E-2</v>
      </c>
      <c r="AL8" s="42"/>
      <c r="AM8" s="45">
        <v>0.19</v>
      </c>
      <c r="AN8" s="37">
        <f>($V8*$T8)*10</f>
        <v>308160000</v>
      </c>
      <c r="AO8" s="38">
        <f>-$V8*$AM8*10</f>
        <v>-1829700000</v>
      </c>
      <c r="AP8" s="39">
        <f>AO8+AN8</f>
        <v>-1521540000</v>
      </c>
      <c r="AQ8" s="40">
        <f>((AN8+AO8)/10)+$V8</f>
        <v>810846000</v>
      </c>
      <c r="AR8" s="41">
        <f>-($V8-AQ8)/$V8</f>
        <v>-0.158</v>
      </c>
      <c r="AS8" s="5"/>
      <c r="AT8" s="45">
        <v>0.24</v>
      </c>
      <c r="AU8" s="37">
        <f>($V8*$T8)*15</f>
        <v>462240000</v>
      </c>
      <c r="AV8" s="38">
        <f>-$V8*$AT8*15</f>
        <v>-3466800000</v>
      </c>
      <c r="AW8" s="39">
        <f>AV8+AU8</f>
        <v>-3004560000</v>
      </c>
      <c r="AX8" s="40">
        <f>((AU8+AV8)/15)+$V8</f>
        <v>762696000</v>
      </c>
      <c r="AY8" s="41">
        <f>-($V8-AX8)/$V8</f>
        <v>-0.20799999999999999</v>
      </c>
      <c r="AZ8" s="5"/>
    </row>
    <row r="9" spans="1:52" ht="16.5" customHeight="1" x14ac:dyDescent="0.3">
      <c r="A9" s="15" t="s">
        <v>45</v>
      </c>
      <c r="B9" s="15"/>
      <c r="C9" s="15"/>
      <c r="D9" s="15"/>
      <c r="E9" s="15"/>
      <c r="F9" s="15"/>
      <c r="G9" s="15"/>
      <c r="H9" s="15"/>
      <c r="I9" s="15"/>
      <c r="J9" s="15"/>
      <c r="K9" s="15"/>
      <c r="L9" s="31" t="s">
        <v>42</v>
      </c>
      <c r="M9" s="44">
        <v>655</v>
      </c>
      <c r="N9" s="44">
        <v>640</v>
      </c>
      <c r="O9" s="44">
        <v>669</v>
      </c>
      <c r="P9" s="44">
        <v>680</v>
      </c>
      <c r="Q9" s="44">
        <v>712</v>
      </c>
      <c r="R9" s="15"/>
      <c r="S9" s="31" t="s">
        <v>43</v>
      </c>
      <c r="T9" s="33">
        <v>2.1000000000000001E-2</v>
      </c>
      <c r="V9" s="34">
        <f>Q9*1000000</f>
        <v>712000000</v>
      </c>
      <c r="W9" s="86">
        <f>V9/$V$11</f>
        <v>3.8630568064673645E-2</v>
      </c>
      <c r="X9" s="35"/>
      <c r="Y9" s="36">
        <v>0</v>
      </c>
      <c r="Z9" s="37">
        <f>($V9*$T9)*2</f>
        <v>29904000</v>
      </c>
      <c r="AA9" s="38">
        <f>-$V9*$Y9*2</f>
        <v>0</v>
      </c>
      <c r="AB9" s="39">
        <f>AA9+Z9</f>
        <v>29904000</v>
      </c>
      <c r="AC9" s="40">
        <f>((Z9+AA9)/2)+$V$9</f>
        <v>726952000</v>
      </c>
      <c r="AD9" s="41">
        <f>-($V9-AC9)/$V9</f>
        <v>2.1000000000000001E-2</v>
      </c>
      <c r="AE9" s="42"/>
      <c r="AF9" s="36">
        <v>0</v>
      </c>
      <c r="AG9" s="37">
        <f>($V9*$T9)*5</f>
        <v>74760000</v>
      </c>
      <c r="AH9" s="38">
        <f>-$V9*$AF9*5</f>
        <v>0</v>
      </c>
      <c r="AI9" s="39">
        <f>AH9+AG9</f>
        <v>74760000</v>
      </c>
      <c r="AJ9" s="40">
        <f>((AG9+AH9)/5)+$V9</f>
        <v>726952000</v>
      </c>
      <c r="AK9" s="41">
        <f>-($V9-AJ9)/$V9</f>
        <v>2.1000000000000001E-2</v>
      </c>
      <c r="AL9" s="42"/>
      <c r="AM9" s="36">
        <v>0</v>
      </c>
      <c r="AN9" s="37">
        <f>($V9*$T9)*10</f>
        <v>149520000</v>
      </c>
      <c r="AO9" s="38">
        <f>-$V9*$AM9*10</f>
        <v>0</v>
      </c>
      <c r="AP9" s="39">
        <f>AO9+AN9</f>
        <v>149520000</v>
      </c>
      <c r="AQ9" s="40">
        <f>((AN9+AO9)/10)+$V9</f>
        <v>726952000</v>
      </c>
      <c r="AR9" s="41">
        <f>-($V9-AQ9)/$V9</f>
        <v>2.1000000000000001E-2</v>
      </c>
      <c r="AS9" s="5"/>
      <c r="AT9" s="36">
        <v>0</v>
      </c>
      <c r="AU9" s="37">
        <f>($V9*$T9)*15</f>
        <v>224280000</v>
      </c>
      <c r="AV9" s="38">
        <f>-$V9*$AT9*15</f>
        <v>0</v>
      </c>
      <c r="AW9" s="39">
        <f>AV9+AU9</f>
        <v>224280000</v>
      </c>
      <c r="AX9" s="40">
        <f>((AU9+AV9)/15)+$V9</f>
        <v>726952000</v>
      </c>
      <c r="AY9" s="41">
        <f>-($V9-AX9)/$V9</f>
        <v>2.1000000000000001E-2</v>
      </c>
      <c r="AZ9" s="5"/>
    </row>
    <row r="10" spans="1:52" ht="16.5" customHeight="1" x14ac:dyDescent="0.3">
      <c r="A10" s="15" t="s">
        <v>46</v>
      </c>
      <c r="B10" s="15"/>
      <c r="C10" s="15"/>
      <c r="D10" s="15"/>
      <c r="E10" s="15"/>
      <c r="F10" s="15"/>
      <c r="G10" s="15"/>
      <c r="H10" s="15"/>
      <c r="I10" s="15"/>
      <c r="J10" s="15"/>
      <c r="K10" s="15"/>
      <c r="L10" s="31" t="s">
        <v>42</v>
      </c>
      <c r="M10" s="46">
        <v>3762</v>
      </c>
      <c r="N10" s="46">
        <v>3906</v>
      </c>
      <c r="O10" s="46">
        <v>4207</v>
      </c>
      <c r="P10" s="46">
        <v>4506</v>
      </c>
      <c r="Q10" s="46">
        <v>4768</v>
      </c>
      <c r="R10" s="15"/>
      <c r="S10" s="31" t="s">
        <v>43</v>
      </c>
      <c r="T10" s="33">
        <v>6.0999999999999999E-2</v>
      </c>
      <c r="V10" s="47">
        <f>Q10*1000000</f>
        <v>4768000000</v>
      </c>
      <c r="W10" s="89">
        <f>V10/$V$11</f>
        <v>0.25869459063534261</v>
      </c>
      <c r="X10" s="48"/>
      <c r="Y10" s="36">
        <v>0.05</v>
      </c>
      <c r="Z10" s="49">
        <f>($V10*$T10)*2</f>
        <v>581696000</v>
      </c>
      <c r="AA10" s="50">
        <f>-$V10*$Y10*2</f>
        <v>-476800000</v>
      </c>
      <c r="AB10" s="51">
        <f>AA10+Z10</f>
        <v>104896000</v>
      </c>
      <c r="AC10" s="52">
        <f>((Z10+AA10)/2)+$V$10</f>
        <v>4820448000</v>
      </c>
      <c r="AD10" s="41">
        <f>-($V10-AC10)/$V10</f>
        <v>1.0999999999999999E-2</v>
      </c>
      <c r="AE10" s="42"/>
      <c r="AF10" s="36">
        <v>0.09</v>
      </c>
      <c r="AG10" s="49">
        <f>($V10*$T10)*5</f>
        <v>1454240000</v>
      </c>
      <c r="AH10" s="50">
        <f>-$V10*$AF10*5</f>
        <v>-2145600000</v>
      </c>
      <c r="AI10" s="51">
        <f>AH10+AG10</f>
        <v>-691360000</v>
      </c>
      <c r="AJ10" s="52">
        <f>((AG10+AH10)/5)+$V10</f>
        <v>4629728000</v>
      </c>
      <c r="AK10" s="41">
        <f>-($V10-AJ10)/$V10</f>
        <v>-2.9000000000000001E-2</v>
      </c>
      <c r="AL10" s="42"/>
      <c r="AM10" s="36">
        <v>0.16</v>
      </c>
      <c r="AN10" s="49">
        <f>($V10*$T10)*10</f>
        <v>2908480000</v>
      </c>
      <c r="AO10" s="50">
        <f>-$V10*$AM10*10</f>
        <v>-7628800000</v>
      </c>
      <c r="AP10" s="51">
        <f>AO10+AN10</f>
        <v>-4720320000</v>
      </c>
      <c r="AQ10" s="52">
        <f>((AN10+AO10)/10)+$V10</f>
        <v>4295968000</v>
      </c>
      <c r="AR10" s="41">
        <f>-($V10-AQ10)/$V10</f>
        <v>-9.9000000000000005E-2</v>
      </c>
      <c r="AS10" s="5"/>
      <c r="AT10" s="36">
        <v>0.24</v>
      </c>
      <c r="AU10" s="49">
        <f>($V10*$T10)*15</f>
        <v>4362720000</v>
      </c>
      <c r="AV10" s="50">
        <f>-$V10*$AT10*15</f>
        <v>-17164800000</v>
      </c>
      <c r="AW10" s="51">
        <f>AV10+AU10</f>
        <v>-12802080000</v>
      </c>
      <c r="AX10" s="52">
        <f>((AU10+AV10)/15)+$V10</f>
        <v>3914528000</v>
      </c>
      <c r="AY10" s="41">
        <f>-($V10-AX10)/$V10</f>
        <v>-0.17899999999999999</v>
      </c>
      <c r="AZ10" s="5"/>
    </row>
    <row r="11" spans="1:52" ht="16.5" customHeight="1" x14ac:dyDescent="0.3">
      <c r="A11" s="15" t="s">
        <v>47</v>
      </c>
      <c r="B11" s="15"/>
      <c r="C11" s="15"/>
      <c r="D11" s="15"/>
      <c r="E11" s="15"/>
      <c r="F11" s="15"/>
      <c r="G11" s="15"/>
      <c r="H11" s="15"/>
      <c r="I11" s="15"/>
      <c r="J11" s="15"/>
      <c r="K11" s="15"/>
      <c r="L11" s="31" t="s">
        <v>42</v>
      </c>
      <c r="M11" s="32">
        <v>15967</v>
      </c>
      <c r="N11" s="32">
        <v>16421</v>
      </c>
      <c r="O11" s="32">
        <v>16652</v>
      </c>
      <c r="P11" s="32">
        <v>17514</v>
      </c>
      <c r="Q11" s="32">
        <v>18431</v>
      </c>
      <c r="R11" s="15"/>
      <c r="S11" s="31" t="s">
        <v>43</v>
      </c>
      <c r="T11" s="33">
        <v>3.6999999999999998E-2</v>
      </c>
      <c r="V11" s="34">
        <f>SUM(V7:V10)</f>
        <v>18431000000</v>
      </c>
      <c r="W11" s="86">
        <f>SUM(W7:W10)</f>
        <v>1</v>
      </c>
      <c r="X11" s="35"/>
      <c r="Y11" s="53" t="s">
        <v>34</v>
      </c>
      <c r="Z11" s="54">
        <f>SUM(Z7:Z10)</f>
        <v>1368536000</v>
      </c>
      <c r="AA11" s="38">
        <f>SUM(AA7:AA10)</f>
        <v>-2069440000</v>
      </c>
      <c r="AB11" s="39">
        <f>SUM(AB7:AB10)</f>
        <v>-700904000</v>
      </c>
      <c r="AC11" s="38">
        <f>SUM(AC7:AC10)</f>
        <v>18080548000</v>
      </c>
      <c r="AD11" s="38"/>
      <c r="AE11" s="42"/>
      <c r="AF11" s="55" t="s">
        <v>34</v>
      </c>
      <c r="AG11" s="54">
        <f>SUM(AG7:AG10)</f>
        <v>3421340000</v>
      </c>
      <c r="AH11" s="38">
        <f>SUM(AH7:AH10)</f>
        <v>-7242975000</v>
      </c>
      <c r="AI11" s="39">
        <f>SUM(AI7:AI10)</f>
        <v>-3821635000</v>
      </c>
      <c r="AJ11" s="56">
        <f>SUM(AJ7:AJ10)</f>
        <v>17666673000</v>
      </c>
      <c r="AK11" s="56"/>
      <c r="AL11" s="42"/>
      <c r="AM11" s="55" t="s">
        <v>34</v>
      </c>
      <c r="AN11" s="54">
        <f>SUM(AN7:AN10)</f>
        <v>6842680000</v>
      </c>
      <c r="AO11" s="38">
        <f>SUM(AO7:AO10)</f>
        <v>-22645300000</v>
      </c>
      <c r="AP11" s="39">
        <f>SUM(AP7:AP10)</f>
        <v>-15802620000</v>
      </c>
      <c r="AQ11" s="38">
        <f>SUM(AQ7:AQ10)</f>
        <v>16850738000</v>
      </c>
      <c r="AR11" s="38"/>
      <c r="AS11" s="5"/>
      <c r="AT11" s="55" t="s">
        <v>34</v>
      </c>
      <c r="AU11" s="54">
        <f>SUM(AU7:AU10)</f>
        <v>10264020000</v>
      </c>
      <c r="AV11" s="38">
        <f>SUM(AV7:AV10)</f>
        <v>-44008200000</v>
      </c>
      <c r="AW11" s="39">
        <f>SUM(AW7:AW10)</f>
        <v>-33744180000</v>
      </c>
      <c r="AX11" s="38">
        <f>SUM(AX7:AX10)</f>
        <v>16181388000</v>
      </c>
      <c r="AY11" s="38"/>
      <c r="AZ11" s="5"/>
    </row>
    <row r="12" spans="1:52" ht="3" customHeight="1" x14ac:dyDescent="0.3">
      <c r="A12" s="57"/>
      <c r="B12" s="57"/>
      <c r="C12" s="57"/>
      <c r="D12" s="57"/>
      <c r="E12" s="57"/>
      <c r="F12" s="57"/>
      <c r="G12" s="57"/>
      <c r="H12" s="57"/>
      <c r="I12" s="57"/>
      <c r="J12" s="57"/>
      <c r="K12" s="57"/>
      <c r="L12" s="58"/>
      <c r="M12" s="59"/>
      <c r="N12" s="59"/>
      <c r="O12" s="59"/>
      <c r="P12" s="59"/>
      <c r="Q12" s="59"/>
      <c r="R12" s="57"/>
      <c r="S12" s="58"/>
      <c r="T12" s="60"/>
      <c r="U12" s="61"/>
      <c r="V12" s="62"/>
      <c r="W12" s="62"/>
      <c r="X12" s="63"/>
      <c r="Y12" s="64"/>
      <c r="Z12" s="64"/>
      <c r="AA12" s="65"/>
      <c r="AB12" s="65"/>
      <c r="AC12" s="65"/>
      <c r="AD12" s="65"/>
      <c r="AE12" s="42"/>
      <c r="AF12" s="64"/>
      <c r="AG12" s="64"/>
      <c r="AH12" s="65"/>
      <c r="AI12" s="65"/>
      <c r="AJ12" s="66"/>
      <c r="AK12" s="66"/>
      <c r="AL12" s="42"/>
      <c r="AM12" s="64"/>
      <c r="AN12" s="64"/>
      <c r="AO12" s="65"/>
      <c r="AP12" s="65"/>
      <c r="AQ12" s="65"/>
      <c r="AR12" s="65"/>
      <c r="AS12" s="5"/>
      <c r="AT12" s="64"/>
      <c r="AU12" s="64"/>
      <c r="AV12" s="65"/>
      <c r="AW12" s="65"/>
      <c r="AX12" s="65"/>
      <c r="AY12" s="65"/>
      <c r="AZ12" s="5"/>
    </row>
    <row r="13" spans="1:52" ht="16.5" customHeight="1" x14ac:dyDescent="0.3">
      <c r="A13" s="15" t="s">
        <v>41</v>
      </c>
      <c r="B13" s="15"/>
      <c r="C13" s="15"/>
      <c r="D13" s="15"/>
      <c r="E13" s="15"/>
      <c r="F13" s="15"/>
      <c r="G13" s="15"/>
      <c r="H13" s="15"/>
      <c r="I13" s="15"/>
      <c r="J13" s="15"/>
      <c r="K13" s="15"/>
      <c r="L13" s="31" t="s">
        <v>43</v>
      </c>
      <c r="M13" s="67">
        <v>67</v>
      </c>
      <c r="N13" s="67">
        <v>67.099999999999994</v>
      </c>
      <c r="O13" s="67">
        <v>65.400000000000006</v>
      </c>
      <c r="P13" s="67">
        <v>65.099999999999994</v>
      </c>
      <c r="Q13" s="67">
        <v>65</v>
      </c>
      <c r="R13" s="15"/>
      <c r="S13" s="31"/>
      <c r="T13" s="68"/>
      <c r="V13" s="87">
        <f>W7</f>
        <v>0.65042591286419615</v>
      </c>
      <c r="W13" s="69"/>
      <c r="X13" s="70"/>
      <c r="Y13" s="71"/>
      <c r="Z13" s="71"/>
      <c r="AA13" s="55"/>
      <c r="AB13" s="71"/>
      <c r="AC13" s="55">
        <f>AC7/$AC$11</f>
        <v>0.64247897796018127</v>
      </c>
      <c r="AD13" s="71"/>
      <c r="AE13" s="42"/>
      <c r="AF13" s="71"/>
      <c r="AG13" s="71"/>
      <c r="AH13" s="55"/>
      <c r="AI13" s="55"/>
      <c r="AJ13" s="55">
        <f>AJ7/$AJ$11</f>
        <v>0.64735176793049831</v>
      </c>
      <c r="AK13" s="71"/>
      <c r="AL13" s="42"/>
      <c r="AM13" s="71"/>
      <c r="AN13" s="71"/>
      <c r="AO13" s="55"/>
      <c r="AP13" s="55"/>
      <c r="AQ13" s="55">
        <f>AQ7/$AQ$11</f>
        <v>0.65379759628332001</v>
      </c>
      <c r="AR13" s="71"/>
      <c r="AS13" s="5"/>
      <c r="AT13" s="71"/>
      <c r="AU13" s="71"/>
      <c r="AV13" s="55"/>
      <c r="AW13" s="55"/>
      <c r="AX13" s="55">
        <f>AX7/$AX$11</f>
        <v>0.66602518893929252</v>
      </c>
      <c r="AY13" s="71"/>
      <c r="AZ13" s="5"/>
    </row>
    <row r="14" spans="1:52" ht="16.5" customHeight="1" x14ac:dyDescent="0.3">
      <c r="A14" s="15" t="s">
        <v>44</v>
      </c>
      <c r="B14" s="15"/>
      <c r="C14" s="15"/>
      <c r="D14" s="15"/>
      <c r="E14" s="15"/>
      <c r="F14" s="15"/>
      <c r="G14" s="15"/>
      <c r="H14" s="15"/>
      <c r="I14" s="15"/>
      <c r="J14" s="15"/>
      <c r="K14" s="15"/>
      <c r="L14" s="31" t="s">
        <v>43</v>
      </c>
      <c r="M14" s="68">
        <v>5.3</v>
      </c>
      <c r="N14" s="68">
        <v>5.2</v>
      </c>
      <c r="O14" s="68">
        <v>5.3</v>
      </c>
      <c r="P14" s="68">
        <v>5.3</v>
      </c>
      <c r="Q14" s="68">
        <v>5.2</v>
      </c>
      <c r="R14" s="15"/>
      <c r="S14" s="31"/>
      <c r="T14" s="68"/>
      <c r="V14" s="87">
        <f>W8</f>
        <v>5.2248928435787531E-2</v>
      </c>
      <c r="W14" s="72"/>
      <c r="X14" s="70"/>
      <c r="Y14" s="71"/>
      <c r="Z14" s="71"/>
      <c r="AA14" s="55"/>
      <c r="AB14" s="71"/>
      <c r="AC14" s="55">
        <f>AC8/$AC$11</f>
        <v>5.0705100310012727E-2</v>
      </c>
      <c r="AD14" s="71"/>
      <c r="AE14" s="42"/>
      <c r="AF14" s="71"/>
      <c r="AG14" s="71"/>
      <c r="AH14" s="55"/>
      <c r="AI14" s="55"/>
      <c r="AJ14" s="55">
        <f>AJ8/$AJ$11</f>
        <v>4.9440038879986062E-2</v>
      </c>
      <c r="AK14" s="71"/>
      <c r="AL14" s="42"/>
      <c r="AM14" s="71"/>
      <c r="AN14" s="71"/>
      <c r="AO14" s="55"/>
      <c r="AP14" s="55"/>
      <c r="AQ14" s="55">
        <f>AQ8/$AQ$11</f>
        <v>4.8119316791941098E-2</v>
      </c>
      <c r="AR14" s="71"/>
      <c r="AS14" s="5"/>
      <c r="AT14" s="71"/>
      <c r="AU14" s="71"/>
      <c r="AV14" s="55"/>
      <c r="AW14" s="55"/>
      <c r="AX14" s="55">
        <f>AX8/$AX$11</f>
        <v>4.7134151903409027E-2</v>
      </c>
      <c r="AY14" s="71"/>
      <c r="AZ14" s="5"/>
    </row>
    <row r="15" spans="1:52" ht="16.5" customHeight="1" x14ac:dyDescent="0.3">
      <c r="A15" s="15" t="s">
        <v>48</v>
      </c>
      <c r="B15" s="15"/>
      <c r="C15" s="15"/>
      <c r="D15" s="15"/>
      <c r="E15" s="15"/>
      <c r="F15" s="15"/>
      <c r="G15" s="15"/>
      <c r="H15" s="15"/>
      <c r="I15" s="15"/>
      <c r="J15" s="15"/>
      <c r="K15" s="15"/>
      <c r="L15" s="31" t="s">
        <v>43</v>
      </c>
      <c r="M15" s="68">
        <v>4.0999999999999996</v>
      </c>
      <c r="N15" s="68">
        <v>3.9</v>
      </c>
      <c r="O15" s="68">
        <v>4</v>
      </c>
      <c r="P15" s="68">
        <v>3.9</v>
      </c>
      <c r="Q15" s="68">
        <v>3.9</v>
      </c>
      <c r="R15" s="15"/>
      <c r="S15" s="31"/>
      <c r="T15" s="68"/>
      <c r="V15" s="87">
        <f>W9</f>
        <v>3.8630568064673645E-2</v>
      </c>
      <c r="W15" s="72"/>
      <c r="X15" s="70"/>
      <c r="Y15" s="71"/>
      <c r="Z15" s="71"/>
      <c r="AA15" s="55"/>
      <c r="AB15" s="71"/>
      <c r="AC15" s="55">
        <f>AC9/$AC$11</f>
        <v>4.0206303481509519E-2</v>
      </c>
      <c r="AD15" s="71"/>
      <c r="AE15" s="42"/>
      <c r="AF15" s="71"/>
      <c r="AG15" s="71"/>
      <c r="AH15" s="55"/>
      <c r="AI15" s="55"/>
      <c r="AJ15" s="55">
        <f>AJ9/$AJ$11</f>
        <v>4.1148211663848647E-2</v>
      </c>
      <c r="AK15" s="71"/>
      <c r="AL15" s="42"/>
      <c r="AM15" s="71"/>
      <c r="AN15" s="71"/>
      <c r="AO15" s="55"/>
      <c r="AP15" s="55"/>
      <c r="AQ15" s="55">
        <f>AQ9/$AQ$11</f>
        <v>4.3140662444576615E-2</v>
      </c>
      <c r="AR15" s="71"/>
      <c r="AS15" s="5"/>
      <c r="AT15" s="71"/>
      <c r="AU15" s="71"/>
      <c r="AV15" s="55"/>
      <c r="AW15" s="55"/>
      <c r="AX15" s="55">
        <f>AX9/$AX$11</f>
        <v>4.4925194303480021E-2</v>
      </c>
      <c r="AY15" s="71"/>
      <c r="AZ15" s="5"/>
    </row>
    <row r="16" spans="1:52" ht="16.5" customHeight="1" x14ac:dyDescent="0.3">
      <c r="A16" s="15" t="s">
        <v>46</v>
      </c>
      <c r="B16" s="15"/>
      <c r="C16" s="15"/>
      <c r="D16" s="15"/>
      <c r="E16" s="15"/>
      <c r="F16" s="15"/>
      <c r="G16" s="15"/>
      <c r="H16" s="15"/>
      <c r="I16" s="15"/>
      <c r="J16" s="15"/>
      <c r="K16" s="15"/>
      <c r="L16" s="31" t="s">
        <v>43</v>
      </c>
      <c r="M16" s="67">
        <v>23.6</v>
      </c>
      <c r="N16" s="67">
        <v>23.8</v>
      </c>
      <c r="O16" s="67">
        <v>25.3</v>
      </c>
      <c r="P16" s="67">
        <v>25.7</v>
      </c>
      <c r="Q16" s="67">
        <v>25.9</v>
      </c>
      <c r="R16" s="15"/>
      <c r="S16" s="31"/>
      <c r="T16" s="68"/>
      <c r="V16" s="88">
        <f>W10</f>
        <v>0.25869459063534261</v>
      </c>
      <c r="W16" s="73"/>
      <c r="X16" s="74"/>
      <c r="Y16" s="71"/>
      <c r="Z16" s="71"/>
      <c r="AA16" s="75"/>
      <c r="AB16" s="71"/>
      <c r="AC16" s="75">
        <f>AC10/$AC$11</f>
        <v>0.26660961824829643</v>
      </c>
      <c r="AD16" s="71"/>
      <c r="AE16" s="42"/>
      <c r="AF16" s="71"/>
      <c r="AG16" s="71"/>
      <c r="AH16" s="75"/>
      <c r="AI16" s="75"/>
      <c r="AJ16" s="75">
        <f>AJ10/$AJ$11</f>
        <v>0.26205998152566701</v>
      </c>
      <c r="AK16" s="71"/>
      <c r="AL16" s="42"/>
      <c r="AM16" s="71"/>
      <c r="AN16" s="71"/>
      <c r="AO16" s="75"/>
      <c r="AP16" s="75"/>
      <c r="AQ16" s="75">
        <f>AQ10/$AQ$11</f>
        <v>0.25494242448016224</v>
      </c>
      <c r="AR16" s="71"/>
      <c r="AS16" s="5"/>
      <c r="AT16" s="71"/>
      <c r="AU16" s="71"/>
      <c r="AV16" s="75"/>
      <c r="AW16" s="75"/>
      <c r="AX16" s="75">
        <f>AX10/$AX$11</f>
        <v>0.24191546485381848</v>
      </c>
      <c r="AY16" s="71"/>
      <c r="AZ16" s="5"/>
    </row>
    <row r="17" spans="1:52" ht="16.5" customHeight="1" x14ac:dyDescent="0.3">
      <c r="A17" s="14" t="s">
        <v>47</v>
      </c>
      <c r="B17" s="14"/>
      <c r="C17" s="14"/>
      <c r="D17" s="14"/>
      <c r="E17" s="14"/>
      <c r="F17" s="14"/>
      <c r="G17" s="14"/>
      <c r="H17" s="14"/>
      <c r="I17" s="14"/>
      <c r="J17" s="14"/>
      <c r="K17" s="14"/>
      <c r="L17" s="76" t="s">
        <v>43</v>
      </c>
      <c r="M17" s="77">
        <v>100</v>
      </c>
      <c r="N17" s="77">
        <v>100</v>
      </c>
      <c r="O17" s="77">
        <v>100</v>
      </c>
      <c r="P17" s="77">
        <v>100</v>
      </c>
      <c r="Q17" s="77">
        <v>100</v>
      </c>
      <c r="R17" s="14"/>
      <c r="S17" s="76"/>
      <c r="T17" s="78"/>
      <c r="V17" s="87">
        <f>Q17/100</f>
        <v>1</v>
      </c>
      <c r="W17" s="69"/>
      <c r="X17" s="70"/>
      <c r="Y17" s="71"/>
      <c r="Z17" s="71"/>
      <c r="AA17" s="79"/>
      <c r="AB17" s="71"/>
      <c r="AC17" s="79">
        <f>SUM(AC13:AC16)</f>
        <v>1</v>
      </c>
      <c r="AD17" s="71"/>
      <c r="AE17" s="42"/>
      <c r="AF17" s="71"/>
      <c r="AG17" s="71"/>
      <c r="AH17" s="79"/>
      <c r="AI17" s="79"/>
      <c r="AJ17" s="79">
        <f>SUM(AJ13:AJ16)</f>
        <v>1</v>
      </c>
      <c r="AK17" s="71"/>
      <c r="AL17" s="42"/>
      <c r="AM17" s="71"/>
      <c r="AN17" s="71"/>
      <c r="AO17" s="79"/>
      <c r="AP17" s="79"/>
      <c r="AQ17" s="79">
        <f>SUM(AQ13:AQ16)</f>
        <v>1</v>
      </c>
      <c r="AR17" s="71"/>
      <c r="AS17" s="5"/>
      <c r="AT17" s="71"/>
      <c r="AU17" s="71"/>
      <c r="AV17" s="79"/>
      <c r="AW17" s="79"/>
      <c r="AX17" s="79">
        <f>SUM(AX13:AX16)</f>
        <v>1</v>
      </c>
      <c r="AY17" s="71"/>
      <c r="AZ17" s="5"/>
    </row>
    <row r="18" spans="1:52" ht="4.5" customHeight="1" x14ac:dyDescent="0.25">
      <c r="A18" s="80"/>
      <c r="B18" s="80"/>
      <c r="C18" s="81"/>
      <c r="D18" s="81"/>
      <c r="E18" s="81"/>
      <c r="F18" s="81"/>
      <c r="G18" s="81"/>
      <c r="H18" s="81"/>
      <c r="I18" s="81"/>
      <c r="J18" s="81"/>
      <c r="K18" s="81"/>
      <c r="L18" s="81"/>
      <c r="M18" s="81"/>
      <c r="N18" s="81"/>
      <c r="O18" s="81"/>
      <c r="P18" s="81"/>
      <c r="Q18" s="81"/>
      <c r="R18" s="81"/>
      <c r="S18" s="81"/>
      <c r="T18" s="81"/>
      <c r="Y18" s="82"/>
      <c r="Z18" s="82"/>
      <c r="AA18" s="82"/>
      <c r="AB18" s="82"/>
      <c r="AC18" s="82"/>
      <c r="AD18" s="82"/>
      <c r="AE18" s="82"/>
      <c r="AF18" s="82"/>
      <c r="AG18" s="82"/>
      <c r="AH18" s="82"/>
      <c r="AI18" s="82"/>
      <c r="AJ18" s="82"/>
      <c r="AK18" s="82"/>
      <c r="AL18" s="82"/>
      <c r="AM18" s="82"/>
      <c r="AN18" s="82"/>
      <c r="AO18" s="82"/>
      <c r="AP18" s="82"/>
      <c r="AS18" s="82"/>
    </row>
    <row r="19" spans="1:52" ht="16.5" customHeight="1" x14ac:dyDescent="0.25">
      <c r="A19" s="80"/>
      <c r="B19" s="80"/>
      <c r="C19" s="92" t="s">
        <v>49</v>
      </c>
      <c r="D19" s="92"/>
      <c r="E19" s="92"/>
      <c r="F19" s="92"/>
      <c r="G19" s="92"/>
      <c r="H19" s="92"/>
      <c r="I19" s="92"/>
      <c r="J19" s="92"/>
      <c r="K19" s="92"/>
      <c r="L19" s="92"/>
      <c r="M19" s="92"/>
      <c r="N19" s="92"/>
      <c r="O19" s="92"/>
      <c r="P19" s="92"/>
      <c r="Q19" s="92"/>
      <c r="R19" s="92"/>
      <c r="S19" s="92"/>
      <c r="T19" s="92"/>
      <c r="Z19" s="83" t="s">
        <v>34</v>
      </c>
      <c r="AG19" t="s">
        <v>34</v>
      </c>
      <c r="AI19" s="84" t="s">
        <v>34</v>
      </c>
      <c r="AJ19" s="84" t="s">
        <v>34</v>
      </c>
    </row>
    <row r="20" spans="1:52" ht="4.5" customHeight="1" x14ac:dyDescent="0.25">
      <c r="A20" s="80"/>
      <c r="B20" s="80"/>
      <c r="C20" s="81"/>
      <c r="D20" s="81"/>
      <c r="E20" s="81"/>
      <c r="F20" s="81"/>
      <c r="G20" s="81"/>
      <c r="H20" s="81"/>
      <c r="I20" s="81"/>
      <c r="J20" s="81"/>
      <c r="K20" s="81"/>
      <c r="L20" s="81"/>
      <c r="M20" s="81"/>
      <c r="N20" s="81"/>
      <c r="O20" s="81"/>
      <c r="P20" s="81"/>
      <c r="Q20" s="81"/>
      <c r="R20" s="81"/>
      <c r="S20" s="81"/>
      <c r="T20" s="81"/>
    </row>
    <row r="21" spans="1:52" ht="16.5" customHeight="1" x14ac:dyDescent="0.25">
      <c r="A21" s="80" t="s">
        <v>50</v>
      </c>
      <c r="B21" s="80"/>
      <c r="C21" s="92" t="s">
        <v>51</v>
      </c>
      <c r="D21" s="92"/>
      <c r="E21" s="92"/>
      <c r="F21" s="92"/>
      <c r="G21" s="92"/>
      <c r="H21" s="92"/>
      <c r="I21" s="92"/>
      <c r="J21" s="92"/>
      <c r="K21" s="92"/>
      <c r="L21" s="92"/>
      <c r="M21" s="92"/>
      <c r="N21" s="92"/>
      <c r="O21" s="92"/>
      <c r="P21" s="92"/>
      <c r="Q21" s="92"/>
      <c r="R21" s="92"/>
      <c r="S21" s="92"/>
      <c r="T21" s="92"/>
      <c r="AI21" s="84" t="s">
        <v>34</v>
      </c>
    </row>
    <row r="22" spans="1:52" ht="29.45" customHeight="1" x14ac:dyDescent="0.25">
      <c r="A22" s="80" t="s">
        <v>52</v>
      </c>
      <c r="B22" s="80"/>
      <c r="C22" s="92" t="s">
        <v>53</v>
      </c>
      <c r="D22" s="92"/>
      <c r="E22" s="92"/>
      <c r="F22" s="92"/>
      <c r="G22" s="92"/>
      <c r="H22" s="92"/>
      <c r="I22" s="92"/>
      <c r="J22" s="92"/>
      <c r="K22" s="92"/>
      <c r="L22" s="92"/>
      <c r="M22" s="92"/>
      <c r="N22" s="92"/>
      <c r="O22" s="92"/>
      <c r="P22" s="92"/>
      <c r="Q22" s="92"/>
      <c r="R22" s="92"/>
      <c r="S22" s="92"/>
      <c r="T22" s="92"/>
    </row>
    <row r="23" spans="1:52" ht="29.45" customHeight="1" x14ac:dyDescent="0.25">
      <c r="A23" s="80" t="s">
        <v>54</v>
      </c>
      <c r="B23" s="80"/>
      <c r="C23" s="92" t="s">
        <v>55</v>
      </c>
      <c r="D23" s="92"/>
      <c r="E23" s="92"/>
      <c r="F23" s="92"/>
      <c r="G23" s="92"/>
      <c r="H23" s="92"/>
      <c r="I23" s="92"/>
      <c r="J23" s="92"/>
      <c r="K23" s="92"/>
      <c r="L23" s="92"/>
      <c r="M23" s="92"/>
      <c r="N23" s="92"/>
      <c r="O23" s="92"/>
      <c r="P23" s="92"/>
      <c r="Q23" s="92"/>
      <c r="R23" s="92"/>
      <c r="S23" s="92"/>
      <c r="T23" s="92"/>
    </row>
    <row r="24" spans="1:52" ht="16.5" customHeight="1" x14ac:dyDescent="0.25">
      <c r="A24" s="80" t="s">
        <v>56</v>
      </c>
      <c r="B24" s="80"/>
      <c r="C24" s="92" t="s">
        <v>57</v>
      </c>
      <c r="D24" s="92"/>
      <c r="E24" s="92"/>
      <c r="F24" s="92"/>
      <c r="G24" s="92"/>
      <c r="H24" s="92"/>
      <c r="I24" s="92"/>
      <c r="J24" s="92"/>
      <c r="K24" s="92"/>
      <c r="L24" s="92"/>
      <c r="M24" s="92"/>
      <c r="N24" s="92"/>
      <c r="O24" s="92"/>
      <c r="P24" s="92"/>
      <c r="Q24" s="92"/>
      <c r="R24" s="92"/>
      <c r="S24" s="92"/>
      <c r="T24" s="92"/>
    </row>
    <row r="25" spans="1:52" ht="29.45" customHeight="1" x14ac:dyDescent="0.25">
      <c r="A25" s="80" t="s">
        <v>58</v>
      </c>
      <c r="B25" s="80"/>
      <c r="C25" s="92" t="s">
        <v>59</v>
      </c>
      <c r="D25" s="92"/>
      <c r="E25" s="92"/>
      <c r="F25" s="92"/>
      <c r="G25" s="92"/>
      <c r="H25" s="92"/>
      <c r="I25" s="92"/>
      <c r="J25" s="92"/>
      <c r="K25" s="92"/>
      <c r="L25" s="92"/>
      <c r="M25" s="92"/>
      <c r="N25" s="92"/>
      <c r="O25" s="92"/>
      <c r="P25" s="92"/>
      <c r="Q25" s="92"/>
      <c r="R25" s="92"/>
      <c r="S25" s="92"/>
      <c r="T25" s="92"/>
    </row>
    <row r="26" spans="1:52" ht="16.5" customHeight="1" x14ac:dyDescent="0.25">
      <c r="A26" s="80" t="s">
        <v>60</v>
      </c>
      <c r="B26" s="80"/>
      <c r="C26" s="92" t="s">
        <v>61</v>
      </c>
      <c r="D26" s="92"/>
      <c r="E26" s="92"/>
      <c r="F26" s="92"/>
      <c r="G26" s="92"/>
      <c r="H26" s="92"/>
      <c r="I26" s="92"/>
      <c r="J26" s="92"/>
      <c r="K26" s="92"/>
      <c r="L26" s="92"/>
      <c r="M26" s="92"/>
      <c r="N26" s="92"/>
      <c r="O26" s="92"/>
      <c r="P26" s="92"/>
      <c r="Q26" s="92"/>
      <c r="R26" s="92"/>
      <c r="S26" s="92"/>
      <c r="T26" s="92"/>
    </row>
    <row r="27" spans="1:52" ht="4.5" customHeight="1" x14ac:dyDescent="0.25"/>
    <row r="28" spans="1:52" ht="29.45" customHeight="1" x14ac:dyDescent="0.25">
      <c r="A28" s="85" t="s">
        <v>62</v>
      </c>
      <c r="B28" s="80"/>
      <c r="C28" s="80"/>
      <c r="D28" s="80"/>
      <c r="E28" s="92" t="s">
        <v>63</v>
      </c>
      <c r="F28" s="92"/>
      <c r="G28" s="92"/>
      <c r="H28" s="92"/>
      <c r="I28" s="92"/>
      <c r="J28" s="92"/>
      <c r="K28" s="92"/>
      <c r="L28" s="92"/>
      <c r="M28" s="92"/>
      <c r="N28" s="92"/>
      <c r="O28" s="92"/>
      <c r="P28" s="92"/>
      <c r="Q28" s="92"/>
      <c r="R28" s="92"/>
      <c r="S28" s="92"/>
      <c r="T28" s="92"/>
    </row>
  </sheetData>
  <mergeCells count="11">
    <mergeCell ref="C22:T22"/>
    <mergeCell ref="K2:T2"/>
    <mergeCell ref="L4:Q4"/>
    <mergeCell ref="S4:T4"/>
    <mergeCell ref="C19:T19"/>
    <mergeCell ref="C21:T21"/>
    <mergeCell ref="C23:T23"/>
    <mergeCell ref="C24:T24"/>
    <mergeCell ref="C25:T25"/>
    <mergeCell ref="C26:T26"/>
    <mergeCell ref="E28:T28"/>
  </mergeCells>
  <hyperlinks>
    <hyperlink ref="K2:T2" r:id="rId1" display="Real recurrent expenditure (less revenue from own sources) on justice services by Australian, State and Territory governments, 2018-19 dollars (a), (b)"/>
    <hyperlink ref="A1" r:id="rId2" display="ForecastReductionInCriminalActivityAndCorrectionalExpenditure.xlsx"/>
  </hyperlinks>
  <pageMargins left="0.7" right="0.7" top="0.75" bottom="0.75" header="0.3" footer="0.3"/>
  <pageSetup paperSize="9" scale="30" fitToHeight="0" orientation="landscape" useFirstPageNumber="1" horizontalDpi="300" verticalDpi="300" r:id="rId3"/>
  <headerFooter>
    <oddHeader>&amp;C&amp;"Arial,Regular"&amp;8TABLE CA.1</oddHeader>
    <oddFooter>&amp;L&amp;8&amp;G 
&amp;"Arial,Regular"REPORT ON
GOVERNMENT
SERVICES 2020&amp;C &amp;R&amp;8&amp;G&amp;"Arial,Regular" 
JUSTICE SECTOR OVERVIEW
&amp;"Arial,Regular"PAGE &amp;"Arial,Bold"&amp;P&amp;"Arial,Regular" of TABLE CA.1</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ForecastReducedJusticeSecExp</vt:lpstr>
      <vt:lpstr>ForecastReducedJusticeSecExp!Print_Titles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scribepj</dc:creator>
  <cp:lastModifiedBy>scribepj</cp:lastModifiedBy>
  <dcterms:created xsi:type="dcterms:W3CDTF">2020-04-05T06:41:04Z</dcterms:created>
  <dcterms:modified xsi:type="dcterms:W3CDTF">2020-04-07T07:59:13Z</dcterms:modified>
</cp:coreProperties>
</file>