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35" windowHeight="8190" activeTab="1"/>
  </bookViews>
  <sheets>
    <sheet name="Trains - Wyong to Hornsby w'end" sheetId="1" r:id="rId1"/>
    <sheet name="Cowan Spencer Wyong" sheetId="2" r:id="rId2"/>
  </sheets>
  <definedNames>
    <definedName name="_xlnm.Print_Area" localSheetId="1">'Cowan Spencer Wyong'!$B$1:$N$43</definedName>
    <definedName name="TABLE" localSheetId="0">'Trains - Wyong to Hornsby w''end'!$B$2:$G$10</definedName>
    <definedName name="TABLE_2" localSheetId="0">'Trains - Wyong to Hornsby w''end'!$B$2:$G$10</definedName>
    <definedName name="TABLE_3" localSheetId="0">'Trains - Wyong to Hornsby w''end'!#REF!</definedName>
    <definedName name="TABLE_4" localSheetId="0">'Trains - Wyong to Hornsby w''end'!$B$1:$H$10</definedName>
    <definedName name="TABLE_5" localSheetId="0">'Trains - Wyong to Hornsby w''end'!#REF!</definedName>
    <definedName name="TABLE_6" localSheetId="0">'Trains - Wyong to Hornsby w''end'!$B$1:$H$10</definedName>
  </definedNames>
  <calcPr fullCalcOnLoad="1"/>
</workbook>
</file>

<file path=xl/sharedStrings.xml><?xml version="1.0" encoding="utf-8"?>
<sst xmlns="http://schemas.openxmlformats.org/spreadsheetml/2006/main" count="314" uniqueCount="113">
  <si>
    <t>dir</t>
  </si>
  <si>
    <t>Cowan station</t>
  </si>
  <si>
    <t>grad</t>
  </si>
  <si>
    <t>leg km</t>
  </si>
  <si>
    <t>destination</t>
  </si>
  <si>
    <t>agg km</t>
  </si>
  <si>
    <t>leg ave</t>
  </si>
  <si>
    <t>ride ave</t>
  </si>
  <si>
    <t>stop min</t>
  </si>
  <si>
    <t>ride min</t>
  </si>
  <si>
    <t>agg min</t>
  </si>
  <si>
    <t>hr : m</t>
  </si>
  <si>
    <t>R</t>
  </si>
  <si>
    <t>Old Pacific H'way</t>
  </si>
  <si>
    <t>~</t>
  </si>
  <si>
    <t>N</t>
  </si>
  <si>
    <t>Pie in the Sky</t>
  </si>
  <si>
    <t>A</t>
  </si>
  <si>
    <t>\</t>
  </si>
  <si>
    <t xml:space="preserve">Brooklyn Rd </t>
  </si>
  <si>
    <t>Cherro Point Rd</t>
  </si>
  <si>
    <t>/</t>
  </si>
  <si>
    <t>KOM Mt White sign</t>
  </si>
  <si>
    <t>Mt White Road Warriors cafe</t>
  </si>
  <si>
    <t>1st Nosh Stop</t>
  </si>
  <si>
    <t xml:space="preserve"> </t>
  </si>
  <si>
    <t>Peats Ridge Rd</t>
  </si>
  <si>
    <t>Calga</t>
  </si>
  <si>
    <t>L</t>
  </si>
  <si>
    <t>1st Sag Stop</t>
  </si>
  <si>
    <t>George Downs Drive</t>
  </si>
  <si>
    <t>NW</t>
  </si>
  <si>
    <t>Wisemans Ferry Rd</t>
  </si>
  <si>
    <t>SSW</t>
  </si>
  <si>
    <t>Spencer</t>
  </si>
  <si>
    <t>2nd Nosh Stop</t>
  </si>
  <si>
    <t>NNE</t>
  </si>
  <si>
    <t xml:space="preserve">Springs Rd </t>
  </si>
  <si>
    <t>NE</t>
  </si>
  <si>
    <t>Forest Rd</t>
  </si>
  <si>
    <t>Bumble Hill Rd</t>
  </si>
  <si>
    <t>E</t>
  </si>
  <si>
    <t>SE</t>
  </si>
  <si>
    <t>Yarramalong</t>
  </si>
  <si>
    <t>Yarramalong Rd</t>
  </si>
  <si>
    <t>Wyong station</t>
  </si>
  <si>
    <t>Wyong</t>
  </si>
  <si>
    <t>Cowan</t>
  </si>
  <si>
    <t>Berowra</t>
  </si>
  <si>
    <t>Hornsby</t>
  </si>
  <si>
    <t>2nd Sag Stop</t>
  </si>
  <si>
    <t>waiting for train</t>
  </si>
  <si>
    <t>train ride</t>
  </si>
  <si>
    <t>Depart</t>
  </si>
  <si>
    <t>Ride legs</t>
  </si>
  <si>
    <t xml:space="preserve">Return </t>
  </si>
  <si>
    <t>to</t>
  </si>
  <si>
    <t>Time</t>
  </si>
  <si>
    <t xml:space="preserve">Pedal </t>
  </si>
  <si>
    <t xml:space="preserve">Nosh  </t>
  </si>
  <si>
    <t xml:space="preserve">Total </t>
  </si>
  <si>
    <t xml:space="preserve">Ave. </t>
  </si>
  <si>
    <t>Dist</t>
  </si>
  <si>
    <r>
      <t>Spencer, Wyong</t>
    </r>
    <r>
      <rPr>
        <b/>
        <i/>
        <sz val="18"/>
        <rFont val="Arial"/>
        <family val="2"/>
      </rPr>
      <t xml:space="preserve"> "Iron Horse"</t>
    </r>
  </si>
  <si>
    <t>ave</t>
  </si>
  <si>
    <t>km</t>
  </si>
  <si>
    <t>min</t>
  </si>
  <si>
    <t>agg</t>
  </si>
  <si>
    <t>to Hornsby</t>
  </si>
  <si>
    <t>'U'</t>
  </si>
  <si>
    <t>Bloodtree Rd</t>
  </si>
  <si>
    <t>Ironback Rd - KOM</t>
  </si>
  <si>
    <t>Mangrove Creek Rd - Start</t>
  </si>
  <si>
    <t>Greta Rd</t>
  </si>
  <si>
    <t>Yarramalong General Store</t>
  </si>
  <si>
    <t>3rd Nosh Stop</t>
  </si>
  <si>
    <t xml:space="preserve">4th Nosh Stop </t>
  </si>
  <si>
    <t>1st</t>
  </si>
  <si>
    <t>2nd</t>
  </si>
  <si>
    <t>3rd</t>
  </si>
  <si>
    <t>4th</t>
  </si>
  <si>
    <t>5th</t>
  </si>
  <si>
    <t>6th</t>
  </si>
  <si>
    <t>Friendly Grocer, Mangrove Mtn</t>
  </si>
  <si>
    <t>Wyong to Hornsby w'ends</t>
  </si>
  <si>
    <t>Tuggerah</t>
  </si>
  <si>
    <t>Ourimbah</t>
  </si>
  <si>
    <t>----</t>
  </si>
  <si>
    <t>Lisarow</t>
  </si>
  <si>
    <t>Niagara Park</t>
  </si>
  <si>
    <t>Narara</t>
  </si>
  <si>
    <t>Gosford arr</t>
  </si>
  <si>
    <t>Gosford dep</t>
  </si>
  <si>
    <t>Point Clare</t>
  </si>
  <si>
    <t>Tascott</t>
  </si>
  <si>
    <t>Koolewong</t>
  </si>
  <si>
    <t>Woy Woy</t>
  </si>
  <si>
    <t>Wondabyne</t>
  </si>
  <si>
    <t>Hawkesbury River</t>
  </si>
  <si>
    <t>Mount Kuring-gai</t>
  </si>
  <si>
    <t>Mount Colah</t>
  </si>
  <si>
    <t>Asquith</t>
  </si>
  <si>
    <t>Wyee</t>
  </si>
  <si>
    <t>Warnervale</t>
  </si>
  <si>
    <t>12.30a</t>
  </si>
  <si>
    <t>1.30a</t>
  </si>
  <si>
    <t>2.30a</t>
  </si>
  <si>
    <t>3.43a</t>
  </si>
  <si>
    <t>4.30a</t>
  </si>
  <si>
    <t>5.30a</t>
  </si>
  <si>
    <t>to Cowan</t>
  </si>
  <si>
    <t>Cowan, Mt White, Peats Ridge, Spencer, Bloodtree Rd, Yarramalong, Wyong</t>
  </si>
  <si>
    <t>United Petroleum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</si>
</sst>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:ss\ AM/PM"/>
    <numFmt numFmtId="174" formatCode="0.000"/>
    <numFmt numFmtId="175" formatCode="0.0000"/>
    <numFmt numFmtId="176" formatCode="0.00;[Red]0.00"/>
    <numFmt numFmtId="177" formatCode="m/d/yy\ h:m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-* #,##0.0_-;\-* #,##0.0_-;_-* &quot;-&quot;??_-;_-@_-"/>
    <numFmt numFmtId="182" formatCode="_-* #,##0_-;\-* #,##0_-;_-* &quot;-&quot;??_-;_-@_-"/>
    <numFmt numFmtId="183" formatCode="0.00000"/>
    <numFmt numFmtId="184" formatCode="0.000000"/>
    <numFmt numFmtId="185" formatCode="[$€-2]\ #,##0.00_);[Red]\([$€-2]\ #,##0.00\)"/>
    <numFmt numFmtId="186" formatCode="[$-409]h:mm:ss\ AM/PM"/>
    <numFmt numFmtId="187" formatCode="hh:mm:ss;@"/>
    <numFmt numFmtId="188" formatCode="[$Ђ-2]\ #,##0.00_);[Red]\([$Ђ-2]\ #,##0.00\)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"/>
      <family val="2"/>
    </font>
    <font>
      <b/>
      <i/>
      <sz val="8"/>
      <name val="Arial Narrow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u val="single"/>
      <sz val="8"/>
      <name val="Arial Narrow"/>
      <family val="2"/>
    </font>
    <font>
      <i/>
      <sz val="10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u val="single"/>
      <sz val="9"/>
      <name val="Arial Narrow"/>
      <family val="2"/>
    </font>
    <font>
      <sz val="9"/>
      <name val="Arial Narrow"/>
      <family val="2"/>
    </font>
    <font>
      <b/>
      <sz val="16"/>
      <name val="Arial"/>
      <family val="2"/>
    </font>
    <font>
      <sz val="9"/>
      <color indexed="8"/>
      <name val="Verdana"/>
      <family val="2"/>
    </font>
    <font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72" fontId="10" fillId="2" borderId="0" xfId="0" applyNumberFormat="1" applyFont="1" applyFill="1" applyBorder="1" applyAlignment="1" applyProtection="1">
      <alignment horizontal="center" wrapText="1"/>
      <protection locked="0"/>
    </xf>
    <xf numFmtId="0" fontId="10" fillId="2" borderId="0" xfId="0" applyFont="1" applyFill="1" applyBorder="1" applyAlignment="1">
      <alignment horizont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 applyProtection="1">
      <alignment horizontal="center" wrapText="1"/>
      <protection locked="0"/>
    </xf>
    <xf numFmtId="1" fontId="10" fillId="2" borderId="0" xfId="0" applyNumberFormat="1" applyFont="1" applyFill="1" applyBorder="1" applyAlignment="1">
      <alignment horizontal="center" wrapText="1"/>
    </xf>
    <xf numFmtId="20" fontId="10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0" fontId="11" fillId="0" borderId="0" xfId="0" applyNumberFormat="1" applyFont="1" applyFill="1" applyBorder="1" applyAlignment="1" applyProtection="1">
      <alignment horizontal="center"/>
      <protection locked="0"/>
    </xf>
    <xf numFmtId="2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/>
    </xf>
    <xf numFmtId="1" fontId="11" fillId="3" borderId="0" xfId="0" applyNumberFormat="1" applyFont="1" applyFill="1" applyBorder="1" applyAlignment="1">
      <alignment horizontal="center"/>
    </xf>
    <xf numFmtId="1" fontId="10" fillId="3" borderId="0" xfId="0" applyNumberFormat="1" applyFont="1" applyFill="1" applyBorder="1" applyAlignment="1" applyProtection="1">
      <alignment horizontal="center"/>
      <protection locked="0"/>
    </xf>
    <xf numFmtId="172" fontId="10" fillId="3" borderId="0" xfId="0" applyNumberFormat="1" applyFont="1" applyFill="1" applyBorder="1" applyAlignment="1" applyProtection="1">
      <alignment horizontal="center"/>
      <protection locked="0"/>
    </xf>
    <xf numFmtId="1" fontId="10" fillId="3" borderId="0" xfId="0" applyNumberFormat="1" applyFont="1" applyFill="1" applyBorder="1" applyAlignment="1">
      <alignment horizontal="center"/>
    </xf>
    <xf numFmtId="20" fontId="10" fillId="3" borderId="0" xfId="0" applyNumberFormat="1" applyFont="1" applyFill="1" applyBorder="1" applyAlignment="1" applyProtection="1">
      <alignment horizontal="center"/>
      <protection locked="0"/>
    </xf>
    <xf numFmtId="20" fontId="10" fillId="3" borderId="0" xfId="0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 wrapText="1"/>
    </xf>
    <xf numFmtId="1" fontId="11" fillId="4" borderId="0" xfId="0" applyNumberFormat="1" applyFont="1" applyFill="1" applyBorder="1" applyAlignment="1">
      <alignment horizontal="center"/>
    </xf>
    <xf numFmtId="1" fontId="10" fillId="4" borderId="0" xfId="0" applyNumberFormat="1" applyFont="1" applyFill="1" applyBorder="1" applyAlignment="1" applyProtection="1">
      <alignment horizontal="center"/>
      <protection locked="0"/>
    </xf>
    <xf numFmtId="1" fontId="10" fillId="4" borderId="0" xfId="0" applyNumberFormat="1" applyFont="1" applyFill="1" applyBorder="1" applyAlignment="1">
      <alignment horizontal="center"/>
    </xf>
    <xf numFmtId="20" fontId="10" fillId="4" borderId="0" xfId="0" applyNumberFormat="1" applyFont="1" applyFill="1" applyBorder="1" applyAlignment="1" applyProtection="1">
      <alignment horizontal="center"/>
      <protection locked="0"/>
    </xf>
    <xf numFmtId="20" fontId="10" fillId="4" borderId="0" xfId="0" applyNumberFormat="1" applyFont="1" applyFill="1" applyBorder="1" applyAlignment="1">
      <alignment horizontal="center"/>
    </xf>
    <xf numFmtId="172" fontId="11" fillId="3" borderId="0" xfId="0" applyNumberFormat="1" applyFont="1" applyFill="1" applyBorder="1" applyAlignment="1" applyProtection="1">
      <alignment horizontal="center"/>
      <protection locked="0"/>
    </xf>
    <xf numFmtId="172" fontId="0" fillId="3" borderId="0" xfId="0" applyNumberFormat="1" applyFont="1" applyFill="1" applyBorder="1" applyAlignment="1" applyProtection="1">
      <alignment horizontal="center"/>
      <protection locked="0"/>
    </xf>
    <xf numFmtId="172" fontId="11" fillId="3" borderId="0" xfId="0" applyNumberFormat="1" applyFont="1" applyFill="1" applyBorder="1" applyAlignment="1">
      <alignment horizontal="center"/>
    </xf>
    <xf numFmtId="172" fontId="10" fillId="3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5" borderId="0" xfId="0" applyFont="1" applyFill="1" applyAlignment="1">
      <alignment horizontal="left"/>
    </xf>
    <xf numFmtId="0" fontId="10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wrapText="1"/>
    </xf>
    <xf numFmtId="0" fontId="14" fillId="6" borderId="0" xfId="0" applyFont="1" applyFill="1" applyBorder="1" applyAlignment="1">
      <alignment horizontal="center"/>
    </xf>
    <xf numFmtId="172" fontId="10" fillId="6" borderId="0" xfId="0" applyNumberFormat="1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>
      <alignment horizontal="center"/>
    </xf>
    <xf numFmtId="172" fontId="10" fillId="6" borderId="0" xfId="0" applyNumberFormat="1" applyFont="1" applyFill="1" applyBorder="1" applyAlignment="1">
      <alignment horizontal="center"/>
    </xf>
    <xf numFmtId="1" fontId="10" fillId="6" borderId="0" xfId="0" applyNumberFormat="1" applyFont="1" applyFill="1" applyBorder="1" applyAlignment="1">
      <alignment horizontal="center"/>
    </xf>
    <xf numFmtId="1" fontId="10" fillId="6" borderId="0" xfId="0" applyNumberFormat="1" applyFont="1" applyFill="1" applyBorder="1" applyAlignment="1" applyProtection="1">
      <alignment horizontal="center"/>
      <protection locked="0"/>
    </xf>
    <xf numFmtId="20" fontId="10" fillId="6" borderId="0" xfId="0" applyNumberFormat="1" applyFont="1" applyFill="1" applyBorder="1" applyAlignment="1" applyProtection="1">
      <alignment horizontal="center"/>
      <protection locked="0"/>
    </xf>
    <xf numFmtId="20" fontId="10" fillId="6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5" borderId="0" xfId="0" applyFont="1" applyFill="1" applyAlignment="1">
      <alignment horizontal="center"/>
    </xf>
    <xf numFmtId="0" fontId="14" fillId="6" borderId="0" xfId="0" applyFont="1" applyFill="1" applyAlignment="1">
      <alignment/>
    </xf>
    <xf numFmtId="0" fontId="14" fillId="6" borderId="0" xfId="0" applyFont="1" applyFill="1" applyAlignment="1">
      <alignment/>
    </xf>
    <xf numFmtId="0" fontId="10" fillId="6" borderId="0" xfId="0" applyFont="1" applyFill="1" applyAlignment="1">
      <alignment horizontal="center"/>
    </xf>
    <xf numFmtId="1" fontId="14" fillId="6" borderId="0" xfId="0" applyNumberFormat="1" applyFont="1" applyFill="1" applyAlignment="1">
      <alignment/>
    </xf>
    <xf numFmtId="0" fontId="9" fillId="5" borderId="0" xfId="0" applyFont="1" applyFill="1" applyAlignment="1">
      <alignment/>
    </xf>
    <xf numFmtId="0" fontId="3" fillId="7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172" fontId="10" fillId="7" borderId="0" xfId="0" applyNumberFormat="1" applyFont="1" applyFill="1" applyBorder="1" applyAlignment="1" applyProtection="1">
      <alignment horizontal="center"/>
      <protection locked="0"/>
    </xf>
    <xf numFmtId="172" fontId="10" fillId="7" borderId="0" xfId="0" applyNumberFormat="1" applyFont="1" applyFill="1" applyBorder="1" applyAlignment="1">
      <alignment horizontal="center"/>
    </xf>
    <xf numFmtId="1" fontId="10" fillId="7" borderId="0" xfId="0" applyNumberFormat="1" applyFont="1" applyFill="1" applyBorder="1" applyAlignment="1">
      <alignment horizontal="center"/>
    </xf>
    <xf numFmtId="1" fontId="10" fillId="7" borderId="0" xfId="0" applyNumberFormat="1" applyFont="1" applyFill="1" applyBorder="1" applyAlignment="1" applyProtection="1">
      <alignment horizontal="center"/>
      <protection locked="0"/>
    </xf>
    <xf numFmtId="20" fontId="10" fillId="7" borderId="0" xfId="0" applyNumberFormat="1" applyFont="1" applyFill="1" applyBorder="1" applyAlignment="1">
      <alignment horizontal="center"/>
    </xf>
    <xf numFmtId="20" fontId="10" fillId="7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20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right"/>
    </xf>
    <xf numFmtId="20" fontId="1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20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" fontId="16" fillId="0" borderId="0" xfId="0" applyNumberFormat="1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17" fillId="0" borderId="0" xfId="0" applyFont="1" applyBorder="1" applyAlignment="1">
      <alignment wrapText="1"/>
    </xf>
    <xf numFmtId="0" fontId="3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72" fontId="10" fillId="4" borderId="0" xfId="0" applyNumberFormat="1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1" fontId="11" fillId="3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72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9" fillId="8" borderId="0" xfId="0" applyFont="1" applyFill="1" applyAlignment="1">
      <alignment/>
    </xf>
    <xf numFmtId="2" fontId="9" fillId="8" borderId="0" xfId="0" applyNumberFormat="1" applyFont="1" applyFill="1" applyAlignment="1">
      <alignment/>
    </xf>
    <xf numFmtId="0" fontId="10" fillId="8" borderId="0" xfId="0" applyFont="1" applyFill="1" applyAlignment="1">
      <alignment horizontal="center"/>
    </xf>
    <xf numFmtId="0" fontId="11" fillId="0" borderId="0" xfId="0" applyFont="1" applyFill="1" applyBorder="1" applyAlignment="1" quotePrefix="1">
      <alignment horizontal="center" wrapText="1"/>
    </xf>
    <xf numFmtId="172" fontId="18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72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23" fillId="9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4" fillId="9" borderId="0" xfId="0" applyFont="1" applyFill="1" applyAlignment="1">
      <alignment/>
    </xf>
    <xf numFmtId="0" fontId="24" fillId="10" borderId="0" xfId="0" applyFont="1" applyFill="1" applyAlignment="1">
      <alignment/>
    </xf>
    <xf numFmtId="2" fontId="23" fillId="1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2" fillId="10" borderId="0" xfId="0" applyFont="1" applyFill="1" applyAlignment="1">
      <alignment vertical="top" wrapText="1"/>
    </xf>
    <xf numFmtId="0" fontId="2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workbookViewId="0" topLeftCell="A1">
      <selection activeCell="L5" sqref="L5"/>
    </sheetView>
  </sheetViews>
  <sheetFormatPr defaultColWidth="9.140625" defaultRowHeight="12.75"/>
  <cols>
    <col min="2" max="2" width="15.421875" style="0" customWidth="1"/>
  </cols>
  <sheetData>
    <row r="1" spans="2:8" ht="20.25">
      <c r="B1" s="136" t="s">
        <v>84</v>
      </c>
      <c r="C1" s="137"/>
      <c r="D1" s="137"/>
      <c r="E1" s="137"/>
      <c r="F1" s="137"/>
      <c r="G1" s="137"/>
      <c r="H1" s="137"/>
    </row>
    <row r="2" spans="2:8" ht="12.75">
      <c r="B2" s="127"/>
      <c r="C2" s="128"/>
      <c r="D2" s="128"/>
      <c r="E2" s="128"/>
      <c r="F2" s="128"/>
      <c r="G2" s="128"/>
      <c r="H2" s="129"/>
    </row>
    <row r="3" spans="2:14" ht="12.75">
      <c r="B3" s="130" t="s">
        <v>102</v>
      </c>
      <c r="C3" s="126">
        <v>11.2</v>
      </c>
      <c r="D3" s="126" t="s">
        <v>87</v>
      </c>
      <c r="E3" s="126">
        <v>12.18</v>
      </c>
      <c r="F3" s="126" t="s">
        <v>87</v>
      </c>
      <c r="G3" s="126">
        <v>1.2</v>
      </c>
      <c r="H3" s="126" t="s">
        <v>87</v>
      </c>
      <c r="I3" s="126">
        <v>2.18</v>
      </c>
      <c r="J3" s="126" t="s">
        <v>87</v>
      </c>
      <c r="K3" s="126">
        <v>3.25</v>
      </c>
      <c r="L3" s="126" t="s">
        <v>87</v>
      </c>
      <c r="M3" s="126">
        <v>4.18</v>
      </c>
      <c r="N3" s="126" t="s">
        <v>87</v>
      </c>
    </row>
    <row r="4" spans="2:14" ht="12.75">
      <c r="B4" s="131" t="s">
        <v>103</v>
      </c>
      <c r="C4" s="132" t="s">
        <v>87</v>
      </c>
      <c r="D4" s="132" t="s">
        <v>87</v>
      </c>
      <c r="E4" s="132">
        <v>12.25</v>
      </c>
      <c r="F4" s="132" t="s">
        <v>87</v>
      </c>
      <c r="G4" s="132" t="s">
        <v>87</v>
      </c>
      <c r="H4" s="132" t="s">
        <v>87</v>
      </c>
      <c r="I4" s="132">
        <v>2.25</v>
      </c>
      <c r="J4" s="132" t="s">
        <v>87</v>
      </c>
      <c r="K4" s="132" t="s">
        <v>87</v>
      </c>
      <c r="L4" s="132" t="s">
        <v>87</v>
      </c>
      <c r="M4" s="132">
        <v>4.25</v>
      </c>
      <c r="N4" s="132" t="s">
        <v>87</v>
      </c>
    </row>
    <row r="5" spans="2:14" ht="12.75">
      <c r="B5" s="131" t="s">
        <v>46</v>
      </c>
      <c r="C5" s="132">
        <v>11.32</v>
      </c>
      <c r="D5" s="132">
        <v>11.51</v>
      </c>
      <c r="E5" s="132">
        <v>12.32</v>
      </c>
      <c r="F5" s="132">
        <v>12.51</v>
      </c>
      <c r="G5" s="132">
        <v>1.32</v>
      </c>
      <c r="H5" s="132">
        <v>1.51</v>
      </c>
      <c r="I5" s="132">
        <v>2.32</v>
      </c>
      <c r="J5" s="132">
        <v>2.57</v>
      </c>
      <c r="K5" s="132">
        <v>3.37</v>
      </c>
      <c r="L5" s="132">
        <v>3.51</v>
      </c>
      <c r="M5" s="132">
        <v>4.32</v>
      </c>
      <c r="N5" s="132">
        <v>4.51</v>
      </c>
    </row>
    <row r="6" spans="2:14" ht="12.75">
      <c r="B6" s="130" t="s">
        <v>85</v>
      </c>
      <c r="C6" s="126">
        <v>11.35</v>
      </c>
      <c r="D6" s="126">
        <v>11.54</v>
      </c>
      <c r="E6" s="126">
        <v>12.35</v>
      </c>
      <c r="F6" s="126">
        <v>12.54</v>
      </c>
      <c r="G6" s="126">
        <v>1.35</v>
      </c>
      <c r="H6" s="126">
        <v>1.54</v>
      </c>
      <c r="I6" s="126">
        <v>2.35</v>
      </c>
      <c r="J6" s="126">
        <v>3</v>
      </c>
      <c r="K6" s="126">
        <v>3.4</v>
      </c>
      <c r="L6" s="126">
        <v>3.54</v>
      </c>
      <c r="M6" s="126">
        <v>4.35</v>
      </c>
      <c r="N6" s="126">
        <v>4.54</v>
      </c>
    </row>
    <row r="7" spans="2:14" ht="12.75">
      <c r="B7" s="131" t="s">
        <v>86</v>
      </c>
      <c r="C7" s="132" t="s">
        <v>87</v>
      </c>
      <c r="D7" s="132">
        <v>11.59</v>
      </c>
      <c r="E7" s="132" t="s">
        <v>87</v>
      </c>
      <c r="F7" s="132">
        <v>12.59</v>
      </c>
      <c r="G7" s="132" t="s">
        <v>87</v>
      </c>
      <c r="H7" s="132">
        <v>1.59</v>
      </c>
      <c r="I7" s="132" t="s">
        <v>87</v>
      </c>
      <c r="J7" s="132">
        <v>3.06</v>
      </c>
      <c r="K7" s="132" t="s">
        <v>87</v>
      </c>
      <c r="L7" s="132">
        <v>3.59</v>
      </c>
      <c r="M7" s="132" t="s">
        <v>87</v>
      </c>
      <c r="N7" s="132">
        <v>4.59</v>
      </c>
    </row>
    <row r="8" spans="2:14" ht="12.75">
      <c r="B8" s="131" t="s">
        <v>88</v>
      </c>
      <c r="C8" s="132" t="s">
        <v>87</v>
      </c>
      <c r="D8" s="132">
        <v>12.02</v>
      </c>
      <c r="E8" s="132" t="s">
        <v>87</v>
      </c>
      <c r="F8" s="132">
        <v>1.02</v>
      </c>
      <c r="G8" s="132" t="s">
        <v>87</v>
      </c>
      <c r="H8" s="132">
        <v>2.02</v>
      </c>
      <c r="I8" s="132" t="s">
        <v>87</v>
      </c>
      <c r="J8" s="132">
        <v>3.08</v>
      </c>
      <c r="K8" s="132" t="s">
        <v>87</v>
      </c>
      <c r="L8" s="132">
        <v>4.02</v>
      </c>
      <c r="M8" s="132" t="s">
        <v>87</v>
      </c>
      <c r="N8" s="132">
        <v>5.02</v>
      </c>
    </row>
    <row r="9" spans="2:14" ht="12.75">
      <c r="B9" s="130" t="s">
        <v>89</v>
      </c>
      <c r="C9" s="126" t="s">
        <v>87</v>
      </c>
      <c r="D9" s="126">
        <v>12.04</v>
      </c>
      <c r="E9" s="126" t="s">
        <v>87</v>
      </c>
      <c r="F9" s="126">
        <v>1.04</v>
      </c>
      <c r="G9" s="126" t="s">
        <v>87</v>
      </c>
      <c r="H9" s="126">
        <v>2.04</v>
      </c>
      <c r="I9" s="126" t="s">
        <v>87</v>
      </c>
      <c r="J9" s="126">
        <v>3.11</v>
      </c>
      <c r="K9" s="126" t="s">
        <v>87</v>
      </c>
      <c r="L9" s="126">
        <v>4.04</v>
      </c>
      <c r="M9" s="126" t="s">
        <v>87</v>
      </c>
      <c r="N9" s="126">
        <v>5.04</v>
      </c>
    </row>
    <row r="10" spans="2:14" ht="12.75">
      <c r="B10" s="131" t="s">
        <v>90</v>
      </c>
      <c r="C10" s="132" t="s">
        <v>87</v>
      </c>
      <c r="D10" s="132">
        <v>12.07</v>
      </c>
      <c r="E10" s="132" t="s">
        <v>87</v>
      </c>
      <c r="F10" s="132">
        <v>1.07</v>
      </c>
      <c r="G10" s="132" t="s">
        <v>87</v>
      </c>
      <c r="H10" s="132">
        <v>2.07</v>
      </c>
      <c r="I10" s="132" t="s">
        <v>87</v>
      </c>
      <c r="J10" s="132">
        <v>3.13</v>
      </c>
      <c r="K10" s="132" t="s">
        <v>87</v>
      </c>
      <c r="L10" s="132">
        <v>4.07</v>
      </c>
      <c r="M10" s="132" t="s">
        <v>87</v>
      </c>
      <c r="N10" s="132">
        <v>5.07</v>
      </c>
    </row>
    <row r="11" spans="2:14" ht="12.75">
      <c r="B11" s="131" t="s">
        <v>91</v>
      </c>
      <c r="C11" s="132">
        <v>11.48</v>
      </c>
      <c r="D11" s="132">
        <v>12.1</v>
      </c>
      <c r="E11" s="132">
        <v>12.48</v>
      </c>
      <c r="F11" s="132">
        <v>1.1</v>
      </c>
      <c r="G11" s="132">
        <v>1.48</v>
      </c>
      <c r="H11" s="132">
        <v>2.1</v>
      </c>
      <c r="I11" s="132">
        <v>2.48</v>
      </c>
      <c r="J11" s="132">
        <v>3.17</v>
      </c>
      <c r="K11" s="132">
        <v>3.52</v>
      </c>
      <c r="L11" s="132">
        <v>4.1</v>
      </c>
      <c r="M11" s="132">
        <v>4.48</v>
      </c>
      <c r="N11" s="132">
        <v>5.1</v>
      </c>
    </row>
    <row r="12" spans="2:14" ht="12.75">
      <c r="B12" s="130" t="s">
        <v>92</v>
      </c>
      <c r="C12" s="126">
        <v>11.5</v>
      </c>
      <c r="D12" s="126">
        <v>12.12</v>
      </c>
      <c r="E12" s="126">
        <v>12.5</v>
      </c>
      <c r="F12" s="126">
        <v>1.12</v>
      </c>
      <c r="G12" s="126">
        <v>1.5</v>
      </c>
      <c r="H12" s="126">
        <v>2.12</v>
      </c>
      <c r="I12" s="126">
        <v>2.5</v>
      </c>
      <c r="J12" s="126">
        <v>3.25</v>
      </c>
      <c r="K12" s="126">
        <v>3.53</v>
      </c>
      <c r="L12" s="126">
        <v>4.12</v>
      </c>
      <c r="M12" s="126">
        <v>4.5</v>
      </c>
      <c r="N12" s="126">
        <v>5.12</v>
      </c>
    </row>
    <row r="13" spans="2:14" ht="12.75">
      <c r="B13" s="131" t="s">
        <v>93</v>
      </c>
      <c r="C13" s="132" t="s">
        <v>87</v>
      </c>
      <c r="D13" s="132">
        <v>12.15</v>
      </c>
      <c r="E13" s="132" t="s">
        <v>87</v>
      </c>
      <c r="F13" s="132">
        <v>1.15</v>
      </c>
      <c r="G13" s="132" t="s">
        <v>87</v>
      </c>
      <c r="H13" s="132">
        <v>2.15</v>
      </c>
      <c r="I13" s="132" t="s">
        <v>87</v>
      </c>
      <c r="J13" s="132">
        <v>3.28</v>
      </c>
      <c r="K13" s="132" t="s">
        <v>87</v>
      </c>
      <c r="L13" s="132">
        <v>4.15</v>
      </c>
      <c r="M13" s="132" t="s">
        <v>87</v>
      </c>
      <c r="N13" s="132">
        <v>5.15</v>
      </c>
    </row>
    <row r="14" spans="2:14" ht="12.75">
      <c r="B14" s="131" t="s">
        <v>94</v>
      </c>
      <c r="C14" s="132" t="s">
        <v>87</v>
      </c>
      <c r="D14" s="132">
        <v>12.17</v>
      </c>
      <c r="E14" s="132" t="s">
        <v>87</v>
      </c>
      <c r="F14" s="132">
        <v>1.17</v>
      </c>
      <c r="G14" s="132" t="s">
        <v>87</v>
      </c>
      <c r="H14" s="132">
        <v>2.17</v>
      </c>
      <c r="I14" s="132" t="s">
        <v>87</v>
      </c>
      <c r="J14" s="132">
        <v>3.3</v>
      </c>
      <c r="K14" s="132" t="s">
        <v>87</v>
      </c>
      <c r="L14" s="132">
        <v>4.17</v>
      </c>
      <c r="M14" s="132" t="s">
        <v>87</v>
      </c>
      <c r="N14" s="132">
        <v>5.17</v>
      </c>
    </row>
    <row r="15" spans="2:14" ht="12.75">
      <c r="B15" s="130" t="s">
        <v>95</v>
      </c>
      <c r="C15" s="126" t="s">
        <v>87</v>
      </c>
      <c r="D15" s="126">
        <v>12.2</v>
      </c>
      <c r="E15" s="126" t="s">
        <v>87</v>
      </c>
      <c r="F15" s="126">
        <v>1.2</v>
      </c>
      <c r="G15" s="126" t="s">
        <v>87</v>
      </c>
      <c r="H15" s="126">
        <v>2.2</v>
      </c>
      <c r="I15" s="126" t="s">
        <v>87</v>
      </c>
      <c r="J15" s="126">
        <v>3.33</v>
      </c>
      <c r="K15" s="126" t="s">
        <v>87</v>
      </c>
      <c r="L15" s="126">
        <v>4.2</v>
      </c>
      <c r="M15" s="126" t="s">
        <v>87</v>
      </c>
      <c r="N15" s="126">
        <v>5.2</v>
      </c>
    </row>
    <row r="16" spans="2:14" ht="12.75">
      <c r="B16" s="131" t="s">
        <v>96</v>
      </c>
      <c r="C16" s="132">
        <v>11.58</v>
      </c>
      <c r="D16" s="132">
        <v>12.23</v>
      </c>
      <c r="E16" s="132">
        <v>12.58</v>
      </c>
      <c r="F16" s="132">
        <v>1.23</v>
      </c>
      <c r="G16" s="132">
        <v>1.58</v>
      </c>
      <c r="H16" s="132">
        <v>2.23</v>
      </c>
      <c r="I16" s="132">
        <v>2.58</v>
      </c>
      <c r="J16" s="132">
        <v>3.36</v>
      </c>
      <c r="K16" s="132">
        <v>4.01</v>
      </c>
      <c r="L16" s="132">
        <v>4.23</v>
      </c>
      <c r="M16" s="132">
        <v>4.58</v>
      </c>
      <c r="N16" s="132">
        <v>5.23</v>
      </c>
    </row>
    <row r="17" spans="2:14" ht="12.75">
      <c r="B17" s="131" t="s">
        <v>97</v>
      </c>
      <c r="C17" s="132" t="s">
        <v>87</v>
      </c>
      <c r="D17" s="132" t="s">
        <v>104</v>
      </c>
      <c r="E17" s="132" t="s">
        <v>87</v>
      </c>
      <c r="F17" s="132" t="s">
        <v>105</v>
      </c>
      <c r="G17" s="132" t="s">
        <v>87</v>
      </c>
      <c r="H17" s="132" t="s">
        <v>106</v>
      </c>
      <c r="I17" s="132" t="s">
        <v>87</v>
      </c>
      <c r="J17" s="132" t="s">
        <v>107</v>
      </c>
      <c r="K17" s="132" t="s">
        <v>87</v>
      </c>
      <c r="L17" s="132" t="s">
        <v>108</v>
      </c>
      <c r="M17" s="132" t="s">
        <v>87</v>
      </c>
      <c r="N17" s="132" t="s">
        <v>109</v>
      </c>
    </row>
    <row r="18" spans="2:14" ht="12.75">
      <c r="B18" s="130" t="s">
        <v>98</v>
      </c>
      <c r="C18" s="126" t="s">
        <v>87</v>
      </c>
      <c r="D18" s="126">
        <v>12.37</v>
      </c>
      <c r="E18" s="126" t="s">
        <v>87</v>
      </c>
      <c r="F18" s="126">
        <v>1.37</v>
      </c>
      <c r="G18" s="126" t="s">
        <v>87</v>
      </c>
      <c r="H18" s="126">
        <v>2.37</v>
      </c>
      <c r="I18" s="126" t="s">
        <v>87</v>
      </c>
      <c r="J18" s="126">
        <v>3.5</v>
      </c>
      <c r="K18" s="126" t="s">
        <v>87</v>
      </c>
      <c r="L18" s="126">
        <v>4.37</v>
      </c>
      <c r="M18" s="126" t="s">
        <v>87</v>
      </c>
      <c r="N18" s="126">
        <v>5.37</v>
      </c>
    </row>
    <row r="19" spans="2:14" ht="12.75">
      <c r="B19" s="131" t="s">
        <v>47</v>
      </c>
      <c r="C19" s="132" t="s">
        <v>87</v>
      </c>
      <c r="D19" s="132">
        <v>12.48</v>
      </c>
      <c r="E19" s="132" t="s">
        <v>87</v>
      </c>
      <c r="F19" s="132">
        <v>1.48</v>
      </c>
      <c r="G19" s="132" t="s">
        <v>87</v>
      </c>
      <c r="H19" s="132">
        <v>2.48</v>
      </c>
      <c r="I19" s="132" t="s">
        <v>87</v>
      </c>
      <c r="J19" s="132">
        <v>4.01</v>
      </c>
      <c r="K19" s="132" t="s">
        <v>87</v>
      </c>
      <c r="L19" s="132">
        <v>4.48</v>
      </c>
      <c r="M19" s="132" t="s">
        <v>87</v>
      </c>
      <c r="N19" s="132">
        <v>5.48</v>
      </c>
    </row>
    <row r="20" spans="2:14" ht="12.75">
      <c r="B20" s="131" t="s">
        <v>48</v>
      </c>
      <c r="C20" s="132" t="s">
        <v>87</v>
      </c>
      <c r="D20" s="132">
        <v>12.53</v>
      </c>
      <c r="E20" s="132" t="s">
        <v>87</v>
      </c>
      <c r="F20" s="132">
        <v>1.53</v>
      </c>
      <c r="G20" s="132" t="s">
        <v>87</v>
      </c>
      <c r="H20" s="132">
        <v>2.53</v>
      </c>
      <c r="I20" s="132" t="s">
        <v>87</v>
      </c>
      <c r="J20" s="132">
        <v>4.06</v>
      </c>
      <c r="K20" s="132" t="s">
        <v>87</v>
      </c>
      <c r="L20" s="132">
        <v>4.53</v>
      </c>
      <c r="M20" s="132" t="s">
        <v>87</v>
      </c>
      <c r="N20" s="132">
        <v>5.53</v>
      </c>
    </row>
    <row r="21" spans="2:14" ht="12.75">
      <c r="B21" s="130" t="s">
        <v>99</v>
      </c>
      <c r="C21" s="126" t="s">
        <v>87</v>
      </c>
      <c r="D21" s="126" t="s">
        <v>87</v>
      </c>
      <c r="E21" s="126" t="s">
        <v>87</v>
      </c>
      <c r="F21" s="126" t="s">
        <v>87</v>
      </c>
      <c r="G21" s="126" t="s">
        <v>87</v>
      </c>
      <c r="H21" s="126" t="s">
        <v>87</v>
      </c>
      <c r="I21" s="126" t="s">
        <v>87</v>
      </c>
      <c r="J21" s="126" t="s">
        <v>87</v>
      </c>
      <c r="K21" s="126" t="s">
        <v>87</v>
      </c>
      <c r="L21" s="126" t="s">
        <v>87</v>
      </c>
      <c r="M21" s="126" t="s">
        <v>87</v>
      </c>
      <c r="N21" s="126" t="s">
        <v>87</v>
      </c>
    </row>
    <row r="22" spans="2:14" ht="12.75">
      <c r="B22" s="131" t="s">
        <v>100</v>
      </c>
      <c r="C22" s="132" t="s">
        <v>87</v>
      </c>
      <c r="D22" s="132" t="s">
        <v>87</v>
      </c>
      <c r="E22" s="132" t="s">
        <v>87</v>
      </c>
      <c r="F22" s="132" t="s">
        <v>87</v>
      </c>
      <c r="G22" s="132" t="s">
        <v>87</v>
      </c>
      <c r="H22" s="132" t="s">
        <v>87</v>
      </c>
      <c r="I22" s="132" t="s">
        <v>87</v>
      </c>
      <c r="J22" s="132" t="s">
        <v>87</v>
      </c>
      <c r="K22" s="132" t="s">
        <v>87</v>
      </c>
      <c r="L22" s="132" t="s">
        <v>87</v>
      </c>
      <c r="M22" s="132" t="s">
        <v>87</v>
      </c>
      <c r="N22" s="132" t="s">
        <v>87</v>
      </c>
    </row>
    <row r="23" spans="2:14" ht="12.75">
      <c r="B23" s="131" t="s">
        <v>101</v>
      </c>
      <c r="C23" s="132" t="s">
        <v>87</v>
      </c>
      <c r="D23" s="132" t="s">
        <v>87</v>
      </c>
      <c r="E23" s="132" t="s">
        <v>87</v>
      </c>
      <c r="F23" s="132" t="s">
        <v>87</v>
      </c>
      <c r="G23" s="132" t="s">
        <v>87</v>
      </c>
      <c r="H23" s="132" t="s">
        <v>87</v>
      </c>
      <c r="I23" s="132" t="s">
        <v>87</v>
      </c>
      <c r="J23" s="132" t="s">
        <v>87</v>
      </c>
      <c r="K23" s="132" t="s">
        <v>87</v>
      </c>
      <c r="L23" s="132" t="s">
        <v>87</v>
      </c>
      <c r="M23" s="132" t="s">
        <v>87</v>
      </c>
      <c r="N23" s="132" t="s">
        <v>87</v>
      </c>
    </row>
    <row r="24" spans="2:14" ht="12.75">
      <c r="B24" s="130" t="s">
        <v>49</v>
      </c>
      <c r="C24" s="126">
        <v>12.34</v>
      </c>
      <c r="D24" s="126">
        <v>1.04</v>
      </c>
      <c r="E24" s="126">
        <v>1.34</v>
      </c>
      <c r="F24" s="126">
        <v>2.04</v>
      </c>
      <c r="G24" s="126">
        <v>2.34</v>
      </c>
      <c r="H24" s="126">
        <v>3.04</v>
      </c>
      <c r="I24" s="126">
        <v>3.34</v>
      </c>
      <c r="J24" s="126">
        <v>4.17</v>
      </c>
      <c r="K24" s="126">
        <v>4.36</v>
      </c>
      <c r="L24" s="126">
        <v>5.04</v>
      </c>
      <c r="M24" s="126">
        <v>5.34</v>
      </c>
      <c r="N24" s="126">
        <v>6.04</v>
      </c>
    </row>
  </sheetData>
  <mergeCells count="1">
    <mergeCell ref="B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="90" zoomScaleNormal="90" workbookViewId="0" topLeftCell="A10">
      <selection activeCell="P11" sqref="P11"/>
    </sheetView>
  </sheetViews>
  <sheetFormatPr defaultColWidth="9.140625" defaultRowHeight="12.75"/>
  <cols>
    <col min="1" max="1" width="3.421875" style="0" customWidth="1"/>
    <col min="2" max="2" width="21.421875" style="0" customWidth="1"/>
    <col min="3" max="3" width="3.7109375" style="0" customWidth="1"/>
    <col min="4" max="4" width="4.140625" style="0" customWidth="1"/>
    <col min="5" max="5" width="5.8515625" style="0" customWidth="1"/>
    <col min="6" max="6" width="26.140625" style="0" customWidth="1"/>
    <col min="7" max="7" width="5.421875" style="0" customWidth="1"/>
    <col min="8" max="8" width="4.8515625" style="0" customWidth="1"/>
    <col min="9" max="9" width="5.57421875" style="0" customWidth="1"/>
    <col min="10" max="10" width="8.7109375" style="0" customWidth="1"/>
    <col min="11" max="11" width="5.140625" style="0" customWidth="1"/>
    <col min="12" max="12" width="6.00390625" style="0" customWidth="1"/>
    <col min="13" max="13" width="6.57421875" style="0" customWidth="1"/>
    <col min="14" max="14" width="6.140625" style="0" customWidth="1"/>
    <col min="15" max="15" width="6.421875" style="0" customWidth="1"/>
    <col min="16" max="16" width="6.28125" style="0" customWidth="1"/>
    <col min="17" max="17" width="7.7109375" style="0" customWidth="1"/>
    <col min="18" max="18" width="7.8515625" style="0" customWidth="1"/>
    <col min="19" max="19" width="9.57421875" style="0" customWidth="1"/>
    <col min="20" max="20" width="9.7109375" style="0" customWidth="1"/>
  </cols>
  <sheetData>
    <row r="1" ht="23.25">
      <c r="A1" s="1" t="s">
        <v>63</v>
      </c>
    </row>
    <row r="2" spans="1:6" ht="18.75">
      <c r="A2" s="2" t="s">
        <v>111</v>
      </c>
      <c r="C2" s="3"/>
      <c r="D2" s="3"/>
      <c r="F2" s="4"/>
    </row>
    <row r="3" spans="1:14" ht="24" customHeight="1">
      <c r="A3" s="5" t="s">
        <v>0</v>
      </c>
      <c r="B3" s="6" t="s">
        <v>1</v>
      </c>
      <c r="C3" s="6" t="s">
        <v>2</v>
      </c>
      <c r="D3" s="6" t="s">
        <v>0</v>
      </c>
      <c r="E3" s="7" t="s">
        <v>3</v>
      </c>
      <c r="F3" s="7" t="s">
        <v>4</v>
      </c>
      <c r="G3" s="8" t="s">
        <v>5</v>
      </c>
      <c r="H3" s="9" t="s">
        <v>6</v>
      </c>
      <c r="I3" s="9" t="s">
        <v>7</v>
      </c>
      <c r="J3" s="7" t="s">
        <v>8</v>
      </c>
      <c r="K3" s="10" t="s">
        <v>9</v>
      </c>
      <c r="L3" s="11" t="s">
        <v>10</v>
      </c>
      <c r="M3" s="12" t="s">
        <v>11</v>
      </c>
      <c r="N3" s="12">
        <v>0.3263888888888889</v>
      </c>
    </row>
    <row r="4" spans="1:14" ht="18" customHeight="1">
      <c r="A4" s="13" t="s">
        <v>12</v>
      </c>
      <c r="B4" s="14" t="s">
        <v>13</v>
      </c>
      <c r="C4" s="15" t="s">
        <v>14</v>
      </c>
      <c r="D4" s="14" t="s">
        <v>15</v>
      </c>
      <c r="E4" s="16">
        <v>4</v>
      </c>
      <c r="F4" s="17" t="s">
        <v>16</v>
      </c>
      <c r="G4" s="18">
        <f>+E4</f>
        <v>4</v>
      </c>
      <c r="H4" s="19">
        <f>E4/K4*60</f>
        <v>24</v>
      </c>
      <c r="I4" s="19">
        <f>G4/L4*60</f>
        <v>24</v>
      </c>
      <c r="J4" s="16"/>
      <c r="K4" s="20">
        <v>10</v>
      </c>
      <c r="L4" s="19">
        <f>+K4</f>
        <v>10</v>
      </c>
      <c r="M4" s="21">
        <f>+(J4+K4)/1440</f>
        <v>0.006944444444444444</v>
      </c>
      <c r="N4" s="22">
        <f>N3+(J4+K4)/1440</f>
        <v>0.3333333333333333</v>
      </c>
    </row>
    <row r="5" spans="1:14" ht="18" customHeight="1">
      <c r="A5" s="13" t="s">
        <v>17</v>
      </c>
      <c r="B5" s="14" t="s">
        <v>13</v>
      </c>
      <c r="C5" s="15" t="s">
        <v>18</v>
      </c>
      <c r="D5" s="14" t="s">
        <v>15</v>
      </c>
      <c r="E5" s="16">
        <v>3.85</v>
      </c>
      <c r="F5" s="23" t="s">
        <v>19</v>
      </c>
      <c r="G5" s="18">
        <f>G4+E5</f>
        <v>7.85</v>
      </c>
      <c r="H5" s="19">
        <f>E5/K5*60</f>
        <v>48.63157894736842</v>
      </c>
      <c r="I5" s="19">
        <f>G5/L5*60</f>
        <v>31.932203389830505</v>
      </c>
      <c r="J5" s="16"/>
      <c r="K5" s="16">
        <v>4.75</v>
      </c>
      <c r="L5" s="19">
        <f>L4+K5</f>
        <v>14.75</v>
      </c>
      <c r="M5" s="21">
        <f aca="true" t="shared" si="0" ref="M5:M33">M4+(J5+K5)/1440</f>
        <v>0.010243055555555556</v>
      </c>
      <c r="N5" s="22">
        <f>N4+(J5+K5)/1440</f>
        <v>0.33663194444444444</v>
      </c>
    </row>
    <row r="6" spans="1:14" ht="18" customHeight="1">
      <c r="A6" s="13" t="s">
        <v>17</v>
      </c>
      <c r="B6" s="14" t="s">
        <v>13</v>
      </c>
      <c r="C6" s="15" t="s">
        <v>14</v>
      </c>
      <c r="D6" s="14" t="s">
        <v>15</v>
      </c>
      <c r="E6" s="16">
        <v>4.1</v>
      </c>
      <c r="F6" s="23" t="s">
        <v>20</v>
      </c>
      <c r="G6" s="18">
        <f>G5+E6</f>
        <v>11.95</v>
      </c>
      <c r="H6" s="19">
        <f>E6/K6*60</f>
        <v>22.36363636363636</v>
      </c>
      <c r="I6" s="19">
        <f>G6/L6*60</f>
        <v>27.844660194174757</v>
      </c>
      <c r="J6" s="16"/>
      <c r="K6" s="20">
        <v>11</v>
      </c>
      <c r="L6" s="19">
        <f>L5+K6</f>
        <v>25.75</v>
      </c>
      <c r="M6" s="21">
        <f t="shared" si="0"/>
        <v>0.017881944444444443</v>
      </c>
      <c r="N6" s="22">
        <f>N5+(J6+K6)/1440</f>
        <v>0.3442708333333333</v>
      </c>
    </row>
    <row r="7" spans="1:14" ht="18" customHeight="1">
      <c r="A7" s="13" t="s">
        <v>17</v>
      </c>
      <c r="B7" s="14" t="s">
        <v>13</v>
      </c>
      <c r="C7" s="15" t="s">
        <v>21</v>
      </c>
      <c r="D7" s="14" t="s">
        <v>15</v>
      </c>
      <c r="E7" s="16">
        <v>7.55</v>
      </c>
      <c r="F7" s="23" t="s">
        <v>22</v>
      </c>
      <c r="G7" s="18">
        <f>G6+E7</f>
        <v>19.5</v>
      </c>
      <c r="H7" s="19">
        <f>E7/K7*60</f>
        <v>19.695652173913043</v>
      </c>
      <c r="I7" s="19">
        <f>G7/L7*60</f>
        <v>24</v>
      </c>
      <c r="J7" s="16"/>
      <c r="K7" s="20">
        <v>23</v>
      </c>
      <c r="L7" s="19">
        <f>L6+K7</f>
        <v>48.75</v>
      </c>
      <c r="M7" s="21">
        <f t="shared" si="0"/>
        <v>0.033854166666666664</v>
      </c>
      <c r="N7" s="22">
        <f>N6+(J7+K7)/1440</f>
        <v>0.3602430555555555</v>
      </c>
    </row>
    <row r="8" spans="1:14" ht="18" customHeight="1">
      <c r="A8" s="13" t="s">
        <v>17</v>
      </c>
      <c r="B8" s="14" t="s">
        <v>13</v>
      </c>
      <c r="C8" s="15" t="s">
        <v>14</v>
      </c>
      <c r="D8" s="14" t="s">
        <v>15</v>
      </c>
      <c r="E8" s="16">
        <v>0.5</v>
      </c>
      <c r="F8" s="17" t="s">
        <v>23</v>
      </c>
      <c r="G8" s="18">
        <f>G7+E8</f>
        <v>20</v>
      </c>
      <c r="H8" s="19">
        <f>E8/K8*60</f>
        <v>20</v>
      </c>
      <c r="I8" s="19">
        <f>G8/L8*60</f>
        <v>23.880597014925375</v>
      </c>
      <c r="J8" s="16"/>
      <c r="K8" s="20">
        <v>1.5</v>
      </c>
      <c r="L8" s="19">
        <f>L7+K8</f>
        <v>50.25</v>
      </c>
      <c r="M8" s="21">
        <f t="shared" si="0"/>
        <v>0.034895833333333334</v>
      </c>
      <c r="N8" s="22">
        <f>N7+(J8+K8)/1440</f>
        <v>0.3612847222222222</v>
      </c>
    </row>
    <row r="9" spans="1:14" ht="18" customHeight="1">
      <c r="A9" s="100"/>
      <c r="B9" s="31" t="s">
        <v>29</v>
      </c>
      <c r="C9" s="101"/>
      <c r="D9" s="102"/>
      <c r="E9" s="103"/>
      <c r="F9" s="104" t="str">
        <f>F8</f>
        <v>Mt White Road Warriors cafe</v>
      </c>
      <c r="G9" s="103"/>
      <c r="H9" s="32"/>
      <c r="I9" s="32"/>
      <c r="J9" s="33">
        <v>15</v>
      </c>
      <c r="K9" s="105"/>
      <c r="L9" s="34" t="s">
        <v>25</v>
      </c>
      <c r="M9" s="35">
        <f t="shared" si="0"/>
        <v>0.0453125</v>
      </c>
      <c r="N9" s="36">
        <f>N8+((K9+J9)/1440)</f>
        <v>0.3717013888888889</v>
      </c>
    </row>
    <row r="10" spans="1:14" ht="18" customHeight="1">
      <c r="A10" s="23" t="s">
        <v>12</v>
      </c>
      <c r="B10" s="23" t="s">
        <v>26</v>
      </c>
      <c r="C10" s="15" t="s">
        <v>14</v>
      </c>
      <c r="D10" s="23" t="s">
        <v>15</v>
      </c>
      <c r="E10" s="16">
        <v>6.6</v>
      </c>
      <c r="F10" s="23" t="s">
        <v>27</v>
      </c>
      <c r="G10" s="18">
        <f>G8+E10</f>
        <v>26.6</v>
      </c>
      <c r="H10" s="19">
        <f>E10/K10*60</f>
        <v>23.29411764705882</v>
      </c>
      <c r="I10" s="19">
        <f>G10/L10*60</f>
        <v>23.732342007434948</v>
      </c>
      <c r="J10" s="16"/>
      <c r="K10" s="20">
        <v>17</v>
      </c>
      <c r="L10" s="19">
        <f>L8+K10</f>
        <v>67.25</v>
      </c>
      <c r="M10" s="21">
        <f t="shared" si="0"/>
        <v>0.057118055555555554</v>
      </c>
      <c r="N10" s="22">
        <f>N9+((K10+J10)/1440)</f>
        <v>0.38350694444444444</v>
      </c>
    </row>
    <row r="11" spans="1:14" ht="25.5" customHeight="1">
      <c r="A11" s="23" t="s">
        <v>28</v>
      </c>
      <c r="B11" s="23" t="s">
        <v>26</v>
      </c>
      <c r="C11" s="15" t="s">
        <v>14</v>
      </c>
      <c r="D11" s="23" t="s">
        <v>15</v>
      </c>
      <c r="E11" s="16">
        <v>14.7</v>
      </c>
      <c r="F11" s="23" t="s">
        <v>112</v>
      </c>
      <c r="G11" s="18">
        <f>G10+E11</f>
        <v>41.3</v>
      </c>
      <c r="H11" s="19">
        <f>E11/K11*60</f>
        <v>22.615384615384613</v>
      </c>
      <c r="I11" s="19">
        <f>G11/L11*60</f>
        <v>23.32235294117647</v>
      </c>
      <c r="J11" s="16"/>
      <c r="K11" s="20">
        <v>39</v>
      </c>
      <c r="L11" s="19">
        <f aca="true" t="shared" si="1" ref="L11:L17">L10+K11</f>
        <v>106.25</v>
      </c>
      <c r="M11" s="21">
        <f t="shared" si="0"/>
        <v>0.0842013888888889</v>
      </c>
      <c r="N11" s="22">
        <f>N10+((K11+J11)/1440)</f>
        <v>0.4105902777777778</v>
      </c>
    </row>
    <row r="12" spans="1:14" ht="24" customHeight="1">
      <c r="A12" s="106"/>
      <c r="B12" s="24" t="s">
        <v>24</v>
      </c>
      <c r="C12" s="107"/>
      <c r="D12" s="106"/>
      <c r="E12" s="37"/>
      <c r="F12" s="108" t="str">
        <f>F11</f>
        <v>United Petroleum</v>
      </c>
      <c r="G12" s="39"/>
      <c r="H12" s="25"/>
      <c r="I12" s="25"/>
      <c r="J12" s="26">
        <v>15</v>
      </c>
      <c r="K12" s="109"/>
      <c r="L12" s="28" t="s">
        <v>25</v>
      </c>
      <c r="M12" s="29">
        <f t="shared" si="0"/>
        <v>0.09461805555555557</v>
      </c>
      <c r="N12" s="30">
        <f>N11+(J12+K12)/1440</f>
        <v>0.4210069444444445</v>
      </c>
    </row>
    <row r="13" spans="1:14" ht="18" customHeight="1">
      <c r="A13" s="23" t="s">
        <v>17</v>
      </c>
      <c r="B13" s="23" t="str">
        <f>B11</f>
        <v>Peats Ridge Rd</v>
      </c>
      <c r="C13" s="15" t="s">
        <v>14</v>
      </c>
      <c r="D13" s="23" t="s">
        <v>15</v>
      </c>
      <c r="E13" s="16">
        <v>0.2</v>
      </c>
      <c r="F13" s="23" t="str">
        <f>B14</f>
        <v>George Downs Drive</v>
      </c>
      <c r="G13" s="18">
        <f>G11+E13</f>
        <v>41.5</v>
      </c>
      <c r="H13" s="19">
        <f>E13/K13*60</f>
        <v>24</v>
      </c>
      <c r="I13" s="19">
        <f>G13/L13*60</f>
        <v>23.32552693208431</v>
      </c>
      <c r="J13" s="16"/>
      <c r="K13" s="20">
        <v>0.5</v>
      </c>
      <c r="L13" s="19">
        <f>L11+K13</f>
        <v>106.75</v>
      </c>
      <c r="M13" s="21">
        <f t="shared" si="0"/>
        <v>0.09496527777777779</v>
      </c>
      <c r="N13" s="22">
        <f>N12+((K13+J13)/1440)</f>
        <v>0.4213541666666667</v>
      </c>
    </row>
    <row r="14" spans="1:14" ht="18" customHeight="1">
      <c r="A14" s="23" t="s">
        <v>28</v>
      </c>
      <c r="B14" s="14" t="s">
        <v>30</v>
      </c>
      <c r="C14" s="15" t="s">
        <v>14</v>
      </c>
      <c r="D14" s="14" t="s">
        <v>31</v>
      </c>
      <c r="E14" s="16">
        <v>2.8</v>
      </c>
      <c r="F14" s="23" t="str">
        <f>B15</f>
        <v>Wisemans Ferry Rd</v>
      </c>
      <c r="G14" s="18">
        <f>G13+E14</f>
        <v>44.3</v>
      </c>
      <c r="H14" s="19">
        <f>E14/K14*60</f>
        <v>25.454545454545457</v>
      </c>
      <c r="I14" s="19">
        <f>G14/L14*60</f>
        <v>23.44949272165858</v>
      </c>
      <c r="J14" s="18"/>
      <c r="K14" s="16">
        <v>6.6</v>
      </c>
      <c r="L14" s="19">
        <f t="shared" si="1"/>
        <v>113.35</v>
      </c>
      <c r="M14" s="21">
        <f t="shared" si="0"/>
        <v>0.09954861111111112</v>
      </c>
      <c r="N14" s="22">
        <f aca="true" t="shared" si="2" ref="N14:N31">N13+((K14+J14)/1440)</f>
        <v>0.4259375</v>
      </c>
    </row>
    <row r="15" spans="1:14" ht="18" customHeight="1">
      <c r="A15" s="23" t="s">
        <v>28</v>
      </c>
      <c r="B15" s="23" t="s">
        <v>32</v>
      </c>
      <c r="C15" s="15" t="s">
        <v>18</v>
      </c>
      <c r="D15" s="23" t="s">
        <v>33</v>
      </c>
      <c r="E15" s="16">
        <v>8.2</v>
      </c>
      <c r="F15" s="23" t="s">
        <v>71</v>
      </c>
      <c r="G15" s="18">
        <f>G14+E15</f>
        <v>52.5</v>
      </c>
      <c r="H15" s="19">
        <f>E15/K15*60</f>
        <v>27.33333333333333</v>
      </c>
      <c r="I15" s="19">
        <f>G15/L15*60</f>
        <v>23.98172820708032</v>
      </c>
      <c r="J15" s="18"/>
      <c r="K15" s="20">
        <v>18</v>
      </c>
      <c r="L15" s="19">
        <f t="shared" si="1"/>
        <v>131.35</v>
      </c>
      <c r="M15" s="21">
        <f t="shared" si="0"/>
        <v>0.11204861111111111</v>
      </c>
      <c r="N15" s="22">
        <f t="shared" si="2"/>
        <v>0.43843750000000004</v>
      </c>
    </row>
    <row r="16" spans="1:14" ht="18" customHeight="1">
      <c r="A16" s="13" t="s">
        <v>17</v>
      </c>
      <c r="B16" s="23" t="s">
        <v>32</v>
      </c>
      <c r="C16" s="15" t="s">
        <v>18</v>
      </c>
      <c r="D16" s="23" t="s">
        <v>33</v>
      </c>
      <c r="E16" s="16">
        <v>7.8</v>
      </c>
      <c r="F16" s="23" t="s">
        <v>72</v>
      </c>
      <c r="G16" s="18">
        <f>G15+E16</f>
        <v>60.3</v>
      </c>
      <c r="H16" s="19">
        <f>E16/K16*60</f>
        <v>33.42857142857143</v>
      </c>
      <c r="I16" s="19">
        <f>G16/L16*60</f>
        <v>24.891640866873065</v>
      </c>
      <c r="J16" s="18"/>
      <c r="K16" s="20">
        <v>14</v>
      </c>
      <c r="L16" s="19">
        <f t="shared" si="1"/>
        <v>145.35</v>
      </c>
      <c r="M16" s="21">
        <f>M15+(J16+K16)/1440</f>
        <v>0.12177083333333333</v>
      </c>
      <c r="N16" s="22">
        <f t="shared" si="2"/>
        <v>0.4481597222222223</v>
      </c>
    </row>
    <row r="17" spans="1:14" ht="18" customHeight="1">
      <c r="A17" s="13" t="s">
        <v>17</v>
      </c>
      <c r="B17" s="23" t="s">
        <v>32</v>
      </c>
      <c r="C17" s="15" t="s">
        <v>14</v>
      </c>
      <c r="D17" s="23" t="s">
        <v>33</v>
      </c>
      <c r="E17" s="16">
        <v>11</v>
      </c>
      <c r="F17" s="23" t="s">
        <v>34</v>
      </c>
      <c r="G17" s="18">
        <f>G16+E17</f>
        <v>71.3</v>
      </c>
      <c r="H17" s="19">
        <f>E17/K17*60</f>
        <v>23.57142857142857</v>
      </c>
      <c r="I17" s="19">
        <f>G17/L17*60</f>
        <v>24.6783963080473</v>
      </c>
      <c r="J17" s="18"/>
      <c r="K17" s="20">
        <v>28</v>
      </c>
      <c r="L17" s="19">
        <f t="shared" si="1"/>
        <v>173.35</v>
      </c>
      <c r="M17" s="21">
        <f>M16+(J17+K17)/1440</f>
        <v>0.14121527777777776</v>
      </c>
      <c r="N17" s="22">
        <f t="shared" si="2"/>
        <v>0.4676041666666667</v>
      </c>
    </row>
    <row r="18" spans="1:14" ht="18" customHeight="1">
      <c r="A18" s="37"/>
      <c r="B18" s="24" t="s">
        <v>35</v>
      </c>
      <c r="C18" s="38"/>
      <c r="D18" s="37"/>
      <c r="E18" s="39"/>
      <c r="F18" s="40" t="str">
        <f>F17</f>
        <v>Spencer</v>
      </c>
      <c r="G18" s="39"/>
      <c r="H18" s="25"/>
      <c r="I18" s="25"/>
      <c r="J18" s="28">
        <v>35</v>
      </c>
      <c r="K18" s="28"/>
      <c r="L18" s="28"/>
      <c r="M18" s="29">
        <f>M17+(J18+K18)/1440</f>
        <v>0.1655208333333333</v>
      </c>
      <c r="N18" s="30">
        <f>N17+((J18+K18)/1440)</f>
        <v>0.4919097222222223</v>
      </c>
    </row>
    <row r="19" spans="1:14" ht="18" customHeight="1">
      <c r="A19" s="117" t="s">
        <v>69</v>
      </c>
      <c r="B19" s="23" t="str">
        <f>B17</f>
        <v>Wisemans Ferry Rd</v>
      </c>
      <c r="C19" s="15" t="s">
        <v>14</v>
      </c>
      <c r="D19" s="23" t="s">
        <v>36</v>
      </c>
      <c r="E19" s="16">
        <f>E17</f>
        <v>11</v>
      </c>
      <c r="F19" s="23" t="str">
        <f>F16</f>
        <v>Mangrove Creek Rd - Start</v>
      </c>
      <c r="G19" s="18">
        <f>G17+E19</f>
        <v>82.3</v>
      </c>
      <c r="H19" s="19">
        <f>E19/K19*60</f>
        <v>15</v>
      </c>
      <c r="I19" s="19">
        <f>G19/L19*60</f>
        <v>22.71911663216011</v>
      </c>
      <c r="J19" s="16"/>
      <c r="K19" s="20">
        <v>44</v>
      </c>
      <c r="L19" s="19">
        <f>L17+K19</f>
        <v>217.35</v>
      </c>
      <c r="M19" s="21">
        <f>M18+(J19+K19)/1440</f>
        <v>0.19607638888888887</v>
      </c>
      <c r="N19" s="22">
        <f t="shared" si="2"/>
        <v>0.5224652777777778</v>
      </c>
    </row>
    <row r="20" spans="1:14" ht="18" customHeight="1">
      <c r="A20" s="23" t="s">
        <v>28</v>
      </c>
      <c r="B20" s="14" t="s">
        <v>30</v>
      </c>
      <c r="C20" s="15" t="s">
        <v>21</v>
      </c>
      <c r="D20" s="23" t="s">
        <v>36</v>
      </c>
      <c r="E20" s="16">
        <f>E16</f>
        <v>7.8</v>
      </c>
      <c r="F20" s="23" t="str">
        <f>F15</f>
        <v>Ironback Rd - KOM</v>
      </c>
      <c r="G20" s="18">
        <f aca="true" t="shared" si="3" ref="G20:G29">G19+E20</f>
        <v>90.1</v>
      </c>
      <c r="H20" s="19">
        <f>E20/K20*60</f>
        <v>15.983606557377048</v>
      </c>
      <c r="I20" s="19">
        <f>G20/L20*60</f>
        <v>21.91947451648218</v>
      </c>
      <c r="J20" s="18"/>
      <c r="K20" s="16">
        <v>29.28</v>
      </c>
      <c r="L20" s="19">
        <f>L19+K20</f>
        <v>246.63</v>
      </c>
      <c r="M20" s="21">
        <f aca="true" t="shared" si="4" ref="M20:M29">M19+(J20+K20)/1440</f>
        <v>0.2164097222222222</v>
      </c>
      <c r="N20" s="22">
        <f t="shared" si="2"/>
        <v>0.5427986111111112</v>
      </c>
    </row>
    <row r="21" spans="1:14" ht="18" customHeight="1">
      <c r="A21" s="23" t="s">
        <v>17</v>
      </c>
      <c r="B21" s="14" t="str">
        <f>B20</f>
        <v>George Downs Drive</v>
      </c>
      <c r="C21" s="15" t="s">
        <v>21</v>
      </c>
      <c r="D21" s="23" t="s">
        <v>36</v>
      </c>
      <c r="E21" s="16">
        <v>4.2</v>
      </c>
      <c r="F21" s="23" t="s">
        <v>83</v>
      </c>
      <c r="G21" s="18">
        <f t="shared" si="3"/>
        <v>94.3</v>
      </c>
      <c r="H21" s="19">
        <f>E21/K21*60</f>
        <v>22.90909090909091</v>
      </c>
      <c r="I21" s="19">
        <f>G21/L21*60</f>
        <v>21.961728059620384</v>
      </c>
      <c r="J21" s="18"/>
      <c r="K21" s="16">
        <v>11</v>
      </c>
      <c r="L21" s="19">
        <f>L20+K21</f>
        <v>257.63</v>
      </c>
      <c r="M21" s="21">
        <f>M20+(J21+K21)/1440</f>
        <v>0.2240486111111111</v>
      </c>
      <c r="N21" s="22">
        <f>N20+((K21+J21)/1440)</f>
        <v>0.5504375</v>
      </c>
    </row>
    <row r="22" spans="1:14" ht="18" customHeight="1">
      <c r="A22" s="37"/>
      <c r="B22" s="24" t="s">
        <v>75</v>
      </c>
      <c r="C22" s="38"/>
      <c r="D22" s="37"/>
      <c r="E22" s="39"/>
      <c r="F22" s="40" t="str">
        <f>F21</f>
        <v>Friendly Grocer, Mangrove Mtn</v>
      </c>
      <c r="G22" s="39"/>
      <c r="H22" s="25"/>
      <c r="I22" s="25"/>
      <c r="J22" s="28">
        <v>10</v>
      </c>
      <c r="K22" s="28"/>
      <c r="L22" s="28"/>
      <c r="M22" s="29">
        <f>M21+(J22+K22)/1440</f>
        <v>0.23099305555555555</v>
      </c>
      <c r="N22" s="30">
        <f>N21+((J22+K22)/1440)</f>
        <v>0.5573819444444444</v>
      </c>
    </row>
    <row r="23" spans="1:14" ht="18" customHeight="1">
      <c r="A23" s="13" t="s">
        <v>17</v>
      </c>
      <c r="B23" s="23" t="str">
        <f>B15</f>
        <v>Wisemans Ferry Rd</v>
      </c>
      <c r="C23" s="15" t="s">
        <v>21</v>
      </c>
      <c r="D23" s="23" t="s">
        <v>36</v>
      </c>
      <c r="E23" s="16">
        <f>E15-E24-E21</f>
        <v>0.1999999999999993</v>
      </c>
      <c r="F23" s="23" t="str">
        <f>B24</f>
        <v>Bloodtree Rd</v>
      </c>
      <c r="G23" s="18">
        <f>G21+E23</f>
        <v>94.5</v>
      </c>
      <c r="H23" s="19">
        <f aca="true" t="shared" si="5" ref="H23:H29">E23/K23*60</f>
        <v>7.05882352941174</v>
      </c>
      <c r="I23" s="19">
        <f aca="true" t="shared" si="6" ref="I23:I29">G23/L23*60</f>
        <v>21.864034242085374</v>
      </c>
      <c r="J23" s="16"/>
      <c r="K23" s="20">
        <v>1.7</v>
      </c>
      <c r="L23" s="19">
        <f>L21+K23</f>
        <v>259.33</v>
      </c>
      <c r="M23" s="21">
        <f>M22+(J23+K23)/1440</f>
        <v>0.2321736111111111</v>
      </c>
      <c r="N23" s="22">
        <f>N22+((K23+J23)/1440)</f>
        <v>0.5585625</v>
      </c>
    </row>
    <row r="24" spans="1:14" ht="18" customHeight="1">
      <c r="A24" s="13" t="s">
        <v>17</v>
      </c>
      <c r="B24" s="23" t="s">
        <v>70</v>
      </c>
      <c r="C24" s="15" t="s">
        <v>21</v>
      </c>
      <c r="D24" s="23" t="s">
        <v>36</v>
      </c>
      <c r="E24" s="16">
        <v>3.8</v>
      </c>
      <c r="F24" s="23" t="str">
        <f>F13</f>
        <v>George Downs Drive</v>
      </c>
      <c r="G24" s="18">
        <f t="shared" si="3"/>
        <v>98.3</v>
      </c>
      <c r="H24" s="19">
        <f>E24/K24*60</f>
        <v>22.8</v>
      </c>
      <c r="I24" s="19">
        <f>G24/L24*60</f>
        <v>21.89878587606282</v>
      </c>
      <c r="J24" s="16"/>
      <c r="K24" s="20">
        <v>10</v>
      </c>
      <c r="L24" s="19">
        <f aca="true" t="shared" si="7" ref="L24:L29">L23+K24</f>
        <v>269.33</v>
      </c>
      <c r="M24" s="21">
        <f>M23+(J24+K24)/1440</f>
        <v>0.23911805555555554</v>
      </c>
      <c r="N24" s="22">
        <f>N23+((K24+J24)/1440)</f>
        <v>0.5655069444444444</v>
      </c>
    </row>
    <row r="25" spans="1:14" ht="18" customHeight="1">
      <c r="A25" s="14" t="s">
        <v>28</v>
      </c>
      <c r="B25" s="23" t="str">
        <f>B14</f>
        <v>George Downs Drive</v>
      </c>
      <c r="C25" s="15" t="s">
        <v>14</v>
      </c>
      <c r="D25" s="23" t="s">
        <v>15</v>
      </c>
      <c r="E25" s="16">
        <v>3.5</v>
      </c>
      <c r="F25" s="23" t="str">
        <f>B26</f>
        <v>Springs Rd </v>
      </c>
      <c r="G25" s="18">
        <f t="shared" si="3"/>
        <v>101.8</v>
      </c>
      <c r="H25" s="19">
        <f t="shared" si="5"/>
        <v>23.333333333333332</v>
      </c>
      <c r="I25" s="19">
        <f t="shared" si="6"/>
        <v>21.945172996083787</v>
      </c>
      <c r="J25" s="18"/>
      <c r="K25" s="16">
        <v>9</v>
      </c>
      <c r="L25" s="19">
        <f t="shared" si="7"/>
        <v>278.33</v>
      </c>
      <c r="M25" s="21">
        <f>M24+(J25+K25)/1440</f>
        <v>0.24536805555555555</v>
      </c>
      <c r="N25" s="22">
        <f>N24+((K25+J25)/1440)</f>
        <v>0.5717569444444444</v>
      </c>
    </row>
    <row r="26" spans="1:14" ht="18" customHeight="1">
      <c r="A26" s="14" t="s">
        <v>12</v>
      </c>
      <c r="B26" s="14" t="s">
        <v>37</v>
      </c>
      <c r="C26" s="15" t="s">
        <v>14</v>
      </c>
      <c r="D26" s="14" t="s">
        <v>38</v>
      </c>
      <c r="E26" s="16">
        <v>3.1</v>
      </c>
      <c r="F26" s="16" t="str">
        <f>B27</f>
        <v>Greta Rd</v>
      </c>
      <c r="G26" s="18">
        <f t="shared" si="3"/>
        <v>104.89999999999999</v>
      </c>
      <c r="H26" s="19">
        <f t="shared" si="5"/>
        <v>23.25</v>
      </c>
      <c r="I26" s="19">
        <f t="shared" si="6"/>
        <v>21.981629588237347</v>
      </c>
      <c r="J26" s="16"/>
      <c r="K26" s="20">
        <v>8</v>
      </c>
      <c r="L26" s="19">
        <f t="shared" si="7"/>
        <v>286.33</v>
      </c>
      <c r="M26" s="21">
        <f t="shared" si="4"/>
        <v>0.2509236111111111</v>
      </c>
      <c r="N26" s="22">
        <f t="shared" si="2"/>
        <v>0.5773124999999999</v>
      </c>
    </row>
    <row r="27" spans="1:14" ht="18" customHeight="1">
      <c r="A27" s="14" t="s">
        <v>17</v>
      </c>
      <c r="B27" s="14" t="s">
        <v>73</v>
      </c>
      <c r="C27" s="15" t="s">
        <v>21</v>
      </c>
      <c r="D27" s="14" t="s">
        <v>38</v>
      </c>
      <c r="E27" s="16">
        <v>2.1</v>
      </c>
      <c r="F27" s="16" t="s">
        <v>39</v>
      </c>
      <c r="G27" s="18">
        <f t="shared" si="3"/>
        <v>106.99999999999999</v>
      </c>
      <c r="H27" s="19">
        <f t="shared" si="5"/>
        <v>21.91304347826087</v>
      </c>
      <c r="I27" s="19">
        <f t="shared" si="6"/>
        <v>21.980279375513557</v>
      </c>
      <c r="J27" s="16"/>
      <c r="K27" s="16">
        <v>5.75</v>
      </c>
      <c r="L27" s="19">
        <f t="shared" si="7"/>
        <v>292.08</v>
      </c>
      <c r="M27" s="21">
        <f t="shared" si="4"/>
        <v>0.2549166666666667</v>
      </c>
      <c r="N27" s="22">
        <f t="shared" si="2"/>
        <v>0.5813055555555554</v>
      </c>
    </row>
    <row r="28" spans="1:14" ht="18" customHeight="1">
      <c r="A28" s="14" t="s">
        <v>17</v>
      </c>
      <c r="B28" s="14" t="s">
        <v>40</v>
      </c>
      <c r="C28" s="15" t="s">
        <v>18</v>
      </c>
      <c r="D28" s="14" t="s">
        <v>41</v>
      </c>
      <c r="E28" s="16">
        <v>2.4</v>
      </c>
      <c r="F28" s="16" t="s">
        <v>44</v>
      </c>
      <c r="G28" s="18">
        <f t="shared" si="3"/>
        <v>109.39999999999999</v>
      </c>
      <c r="H28" s="19">
        <f t="shared" si="5"/>
        <v>32.72727272727273</v>
      </c>
      <c r="I28" s="19">
        <f t="shared" si="6"/>
        <v>22.139773340528876</v>
      </c>
      <c r="J28" s="16"/>
      <c r="K28" s="20">
        <v>4.4</v>
      </c>
      <c r="L28" s="19">
        <f t="shared" si="7"/>
        <v>296.47999999999996</v>
      </c>
      <c r="M28" s="21">
        <f t="shared" si="4"/>
        <v>0.2579722222222222</v>
      </c>
      <c r="N28" s="22">
        <f t="shared" si="2"/>
        <v>0.584361111111111</v>
      </c>
    </row>
    <row r="29" spans="1:14" ht="18" customHeight="1">
      <c r="A29" s="14" t="s">
        <v>12</v>
      </c>
      <c r="B29" s="18" t="str">
        <f>F28</f>
        <v>Yarramalong Rd</v>
      </c>
      <c r="C29" s="15" t="s">
        <v>14</v>
      </c>
      <c r="D29" s="14" t="s">
        <v>42</v>
      </c>
      <c r="E29" s="16">
        <v>0.05</v>
      </c>
      <c r="F29" s="16" t="s">
        <v>74</v>
      </c>
      <c r="G29" s="18">
        <f t="shared" si="3"/>
        <v>109.44999999999999</v>
      </c>
      <c r="H29" s="19">
        <f t="shared" si="5"/>
        <v>10.000000000000002</v>
      </c>
      <c r="I29" s="19">
        <f t="shared" si="6"/>
        <v>22.12750185322461</v>
      </c>
      <c r="J29" s="16"/>
      <c r="K29" s="16">
        <v>0.3</v>
      </c>
      <c r="L29" s="19">
        <f t="shared" si="7"/>
        <v>296.78</v>
      </c>
      <c r="M29" s="21">
        <f t="shared" si="4"/>
        <v>0.2581805555555555</v>
      </c>
      <c r="N29" s="22">
        <f t="shared" si="2"/>
        <v>0.5845694444444444</v>
      </c>
    </row>
    <row r="30" spans="1:14" ht="18" customHeight="1">
      <c r="A30" s="37"/>
      <c r="B30" s="24" t="s">
        <v>76</v>
      </c>
      <c r="C30" s="38"/>
      <c r="D30" s="37"/>
      <c r="E30" s="37"/>
      <c r="F30" s="27" t="s">
        <v>43</v>
      </c>
      <c r="G30" s="39"/>
      <c r="H30" s="25"/>
      <c r="I30" s="25"/>
      <c r="J30" s="26">
        <v>30</v>
      </c>
      <c r="K30" s="37"/>
      <c r="L30" s="28" t="s">
        <v>25</v>
      </c>
      <c r="M30" s="29">
        <f t="shared" si="0"/>
        <v>0.27901388888888884</v>
      </c>
      <c r="N30" s="30">
        <f>N29+((K30+J30)/1440)</f>
        <v>0.6054027777777777</v>
      </c>
    </row>
    <row r="31" spans="1:20" ht="18" customHeight="1">
      <c r="A31" s="14" t="s">
        <v>28</v>
      </c>
      <c r="B31" s="14" t="s">
        <v>44</v>
      </c>
      <c r="C31" s="15" t="s">
        <v>14</v>
      </c>
      <c r="D31" s="14" t="s">
        <v>41</v>
      </c>
      <c r="E31" s="16">
        <v>18.8</v>
      </c>
      <c r="F31" s="41" t="s">
        <v>45</v>
      </c>
      <c r="G31" s="18">
        <f>G29+E31</f>
        <v>128.25</v>
      </c>
      <c r="H31" s="19">
        <f>E31/K31*60</f>
        <v>22.56</v>
      </c>
      <c r="I31" s="19">
        <f>G31/L31*60</f>
        <v>22.18986100697849</v>
      </c>
      <c r="J31" s="16"/>
      <c r="K31" s="20">
        <v>50</v>
      </c>
      <c r="L31" s="19">
        <f>L29+K31</f>
        <v>346.78</v>
      </c>
      <c r="M31" s="21">
        <f t="shared" si="0"/>
        <v>0.31373611111111105</v>
      </c>
      <c r="N31" s="22">
        <f t="shared" si="2"/>
        <v>0.6401249999999999</v>
      </c>
      <c r="O31" s="42" t="s">
        <v>46</v>
      </c>
      <c r="P31" s="43" t="s">
        <v>47</v>
      </c>
      <c r="Q31" s="42" t="s">
        <v>48</v>
      </c>
      <c r="R31" s="42" t="s">
        <v>49</v>
      </c>
      <c r="S31" s="116" t="s">
        <v>110</v>
      </c>
      <c r="T31" s="44" t="s">
        <v>68</v>
      </c>
    </row>
    <row r="32" spans="1:20" ht="18" customHeight="1">
      <c r="A32" s="45"/>
      <c r="B32" s="46" t="s">
        <v>50</v>
      </c>
      <c r="C32" s="47"/>
      <c r="D32" s="45"/>
      <c r="E32" s="48"/>
      <c r="F32" s="49" t="s">
        <v>51</v>
      </c>
      <c r="G32" s="50"/>
      <c r="H32" s="50"/>
      <c r="I32" s="51"/>
      <c r="J32" s="52">
        <v>11</v>
      </c>
      <c r="K32" s="52"/>
      <c r="L32" s="51">
        <f>L31+K32</f>
        <v>346.78</v>
      </c>
      <c r="M32" s="53">
        <f t="shared" si="0"/>
        <v>0.3213749999999999</v>
      </c>
      <c r="N32" s="54">
        <f>N31+(J32+K32)/1440</f>
        <v>0.6477638888888888</v>
      </c>
      <c r="O32" s="42"/>
      <c r="P32" s="55"/>
      <c r="Q32" s="42"/>
      <c r="R32" s="42"/>
      <c r="T32" s="56"/>
    </row>
    <row r="33" spans="1:20" ht="18" customHeight="1">
      <c r="A33" s="57"/>
      <c r="B33" s="46" t="s">
        <v>50</v>
      </c>
      <c r="C33" s="58"/>
      <c r="D33" s="57"/>
      <c r="E33" s="57"/>
      <c r="F33" s="59" t="s">
        <v>52</v>
      </c>
      <c r="G33" s="57"/>
      <c r="H33" s="57"/>
      <c r="I33" s="60"/>
      <c r="J33" s="59">
        <f>S37*100</f>
        <v>64</v>
      </c>
      <c r="K33" s="57"/>
      <c r="L33" s="51">
        <f>L31+K33</f>
        <v>346.78</v>
      </c>
      <c r="M33" s="53">
        <f t="shared" si="0"/>
        <v>0.36581944444444436</v>
      </c>
      <c r="N33" s="54">
        <f>N32+(J33+K33)/1440</f>
        <v>0.6922083333333332</v>
      </c>
      <c r="O33" s="133">
        <f>'Trains - Wyong to Hornsby w''end'!F5</f>
        <v>12.51</v>
      </c>
      <c r="P33" s="133">
        <f>'Trains - Wyong to Hornsby w''end'!F19</f>
        <v>1.48</v>
      </c>
      <c r="Q33" s="133">
        <f>'Trains - Wyong to Hornsby w''end'!F20</f>
        <v>1.53</v>
      </c>
      <c r="R33" s="133">
        <f>'Trains - Wyong to Hornsby w''end'!F24</f>
        <v>2.04</v>
      </c>
      <c r="S33" s="114">
        <v>0.57</v>
      </c>
      <c r="T33" s="114">
        <v>0.73</v>
      </c>
    </row>
    <row r="34" spans="1:20" ht="18" customHeight="1">
      <c r="A34" s="62"/>
      <c r="B34" s="62" t="s">
        <v>25</v>
      </c>
      <c r="C34" s="63"/>
      <c r="D34" s="62"/>
      <c r="E34" s="64">
        <f>SUM(E3:E31)</f>
        <v>128.25</v>
      </c>
      <c r="F34" s="64" t="str">
        <f>B3</f>
        <v>Cowan station</v>
      </c>
      <c r="G34" s="65">
        <f>G31</f>
        <v>128.25</v>
      </c>
      <c r="H34" s="65" t="s">
        <v>25</v>
      </c>
      <c r="I34" s="66">
        <f>I31</f>
        <v>22.18986100697849</v>
      </c>
      <c r="J34" s="67">
        <f>SUM(J3:J33)</f>
        <v>180</v>
      </c>
      <c r="K34" s="67">
        <f>SUM(K3:K33)</f>
        <v>346.78</v>
      </c>
      <c r="L34" s="68">
        <f>(J34+K34)/1440</f>
        <v>0.3658194444444444</v>
      </c>
      <c r="M34" s="69">
        <f>(J34+K34)/1440</f>
        <v>0.3658194444444444</v>
      </c>
      <c r="N34" s="68">
        <f>N33</f>
        <v>0.6922083333333332</v>
      </c>
      <c r="O34" s="133">
        <f>'Trains - Wyong to Hornsby w''end'!G5</f>
        <v>1.32</v>
      </c>
      <c r="P34" s="134"/>
      <c r="Q34" s="134"/>
      <c r="R34" s="133">
        <f>'Trains - Wyong to Hornsby w''end'!G24</f>
        <v>2.34</v>
      </c>
      <c r="S34" s="135"/>
      <c r="T34" s="61">
        <v>0.59</v>
      </c>
    </row>
    <row r="35" spans="1:20" ht="18" customHeight="1">
      <c r="A35" s="70"/>
      <c r="B35" s="71" t="s">
        <v>25</v>
      </c>
      <c r="C35" s="71"/>
      <c r="D35" s="71"/>
      <c r="E35" s="70"/>
      <c r="F35" s="72"/>
      <c r="G35" s="73"/>
      <c r="H35" s="74"/>
      <c r="I35" s="74"/>
      <c r="J35" s="75"/>
      <c r="K35" s="76">
        <f>J34+K34</f>
        <v>526.78</v>
      </c>
      <c r="L35" s="77"/>
      <c r="M35" s="78" t="s">
        <v>53</v>
      </c>
      <c r="N35" s="79">
        <f>N3</f>
        <v>0.3263888888888889</v>
      </c>
      <c r="O35" s="133">
        <f>'Trains - Wyong to Hornsby w''end'!H5</f>
        <v>1.51</v>
      </c>
      <c r="P35" s="133">
        <f>'Trains - Wyong to Hornsby w''end'!H19</f>
        <v>2.48</v>
      </c>
      <c r="Q35" s="133">
        <f>'Trains - Wyong to Hornsby w''end'!H20</f>
        <v>2.53</v>
      </c>
      <c r="R35" s="133">
        <f>'Trains - Wyong to Hornsby w''end'!H24</f>
        <v>3.04</v>
      </c>
      <c r="S35" s="114">
        <v>0.57</v>
      </c>
      <c r="T35" s="114">
        <v>0.73</v>
      </c>
    </row>
    <row r="36" spans="1:20" ht="18" customHeight="1">
      <c r="A36" s="70"/>
      <c r="B36" s="70"/>
      <c r="C36" s="80" t="s">
        <v>54</v>
      </c>
      <c r="D36" s="80"/>
      <c r="E36" s="70"/>
      <c r="F36" s="70"/>
      <c r="G36" s="111" t="s">
        <v>65</v>
      </c>
      <c r="H36" s="113" t="s">
        <v>67</v>
      </c>
      <c r="I36" s="111" t="s">
        <v>66</v>
      </c>
      <c r="J36" s="111" t="s">
        <v>64</v>
      </c>
      <c r="K36" s="70"/>
      <c r="L36" s="81"/>
      <c r="M36" s="78" t="s">
        <v>55</v>
      </c>
      <c r="N36" s="82">
        <f>N34</f>
        <v>0.6922083333333332</v>
      </c>
      <c r="O36" s="133">
        <f>'Trains - Wyong to Hornsby w''end'!I5</f>
        <v>2.32</v>
      </c>
      <c r="P36" s="134" t="s">
        <v>25</v>
      </c>
      <c r="Q36" s="134" t="s">
        <v>25</v>
      </c>
      <c r="R36" s="133">
        <f>'Trains - Wyong to Hornsby w''end'!I24</f>
        <v>3.34</v>
      </c>
      <c r="S36" s="135"/>
      <c r="T36" s="61">
        <v>0.62</v>
      </c>
    </row>
    <row r="37" spans="1:20" ht="13.5">
      <c r="A37" s="123" t="s">
        <v>77</v>
      </c>
      <c r="B37" s="83" t="str">
        <f>B3</f>
        <v>Cowan station</v>
      </c>
      <c r="C37" s="83"/>
      <c r="D37" s="83" t="s">
        <v>56</v>
      </c>
      <c r="E37" s="110"/>
      <c r="F37" s="83" t="str">
        <f>F8</f>
        <v>Mt White Road Warriors cafe</v>
      </c>
      <c r="G37" s="118">
        <f>G8</f>
        <v>20</v>
      </c>
      <c r="H37" s="112">
        <f>G37</f>
        <v>20</v>
      </c>
      <c r="I37" s="118">
        <f>L8</f>
        <v>50.25</v>
      </c>
      <c r="J37" s="118">
        <f aca="true" t="shared" si="8" ref="J37:J43">G37*60/I37</f>
        <v>23.880597014925375</v>
      </c>
      <c r="K37" s="84"/>
      <c r="L37" s="85"/>
      <c r="M37" s="86" t="s">
        <v>57</v>
      </c>
      <c r="N37" s="87">
        <f>N36-N35</f>
        <v>0.3658194444444443</v>
      </c>
      <c r="O37" s="115">
        <f>'Trains - Wyong to Hornsby w''end'!J5</f>
        <v>2.57</v>
      </c>
      <c r="P37" s="133">
        <f>'Trains - Wyong to Hornsby w''end'!K16</f>
        <v>4.01</v>
      </c>
      <c r="Q37" s="133">
        <f>'Trains - Wyong to Hornsby w''end'!J20</f>
        <v>4.06</v>
      </c>
      <c r="R37" s="133">
        <f>'Trains - Wyong to Hornsby w''end'!J24</f>
        <v>4.17</v>
      </c>
      <c r="S37" s="114">
        <v>0.64</v>
      </c>
      <c r="T37" s="115">
        <v>0.8</v>
      </c>
    </row>
    <row r="38" spans="1:20" ht="22.5">
      <c r="A38" s="123" t="s">
        <v>78</v>
      </c>
      <c r="B38" s="83" t="str">
        <f>F37</f>
        <v>Mt White Road Warriors cafe</v>
      </c>
      <c r="C38" s="83"/>
      <c r="D38" s="83" t="s">
        <v>56</v>
      </c>
      <c r="E38" s="110"/>
      <c r="F38" s="83" t="str">
        <f>F11</f>
        <v>United Petroleum</v>
      </c>
      <c r="G38" s="118">
        <f>G11-G8</f>
        <v>21.299999999999997</v>
      </c>
      <c r="H38" s="112">
        <f>G38+H37</f>
        <v>41.3</v>
      </c>
      <c r="I38" s="118">
        <f>L11-L8</f>
        <v>56</v>
      </c>
      <c r="J38" s="118">
        <f t="shared" si="8"/>
        <v>22.821428571428566</v>
      </c>
      <c r="K38" s="84"/>
      <c r="L38" s="84"/>
      <c r="M38" s="86" t="s">
        <v>58</v>
      </c>
      <c r="N38" s="88">
        <f>K34</f>
        <v>346.78</v>
      </c>
      <c r="O38" s="133">
        <f>'Trains - Wyong to Hornsby w''end'!K5</f>
        <v>3.37</v>
      </c>
      <c r="P38" s="135"/>
      <c r="Q38" s="135"/>
      <c r="R38" s="133">
        <f>'Trains - Wyong to Hornsby w''end'!K24</f>
        <v>4.36</v>
      </c>
      <c r="S38" s="135"/>
      <c r="T38" s="61">
        <v>0.59</v>
      </c>
    </row>
    <row r="39" spans="1:20" ht="22.5">
      <c r="A39" s="123" t="s">
        <v>79</v>
      </c>
      <c r="B39" s="83" t="str">
        <f>F38</f>
        <v>United Petroleum</v>
      </c>
      <c r="C39" s="83"/>
      <c r="D39" s="83" t="s">
        <v>56</v>
      </c>
      <c r="E39" s="110"/>
      <c r="F39" s="83" t="str">
        <f>F17</f>
        <v>Spencer</v>
      </c>
      <c r="G39" s="118">
        <f>G17-G11</f>
        <v>30</v>
      </c>
      <c r="H39" s="112">
        <f>G39+H38</f>
        <v>71.3</v>
      </c>
      <c r="I39" s="118">
        <f>L17-L11</f>
        <v>67.1</v>
      </c>
      <c r="J39" s="118">
        <f t="shared" si="8"/>
        <v>26.825633383010434</v>
      </c>
      <c r="K39" s="84"/>
      <c r="L39" s="84"/>
      <c r="M39" s="89" t="s">
        <v>59</v>
      </c>
      <c r="N39" s="90">
        <f>J34</f>
        <v>180</v>
      </c>
      <c r="O39" s="133">
        <f>'Trains - Wyong to Hornsby w''end'!L5</f>
        <v>3.51</v>
      </c>
      <c r="P39" s="133">
        <f>'Trains - Wyong to Hornsby w''end'!L19</f>
        <v>4.48</v>
      </c>
      <c r="Q39" s="133">
        <f>'Trains - Wyong to Hornsby w''end'!L20</f>
        <v>4.53</v>
      </c>
      <c r="R39" s="133">
        <f>'Trains - Wyong to Hornsby w''end'!L24</f>
        <v>5.04</v>
      </c>
      <c r="S39" s="114">
        <v>0.64</v>
      </c>
      <c r="T39" s="115">
        <v>0.8</v>
      </c>
    </row>
    <row r="40" spans="1:14" ht="16.5" customHeight="1">
      <c r="A40" s="123" t="s">
        <v>80</v>
      </c>
      <c r="B40" s="83" t="str">
        <f>F39</f>
        <v>Spencer</v>
      </c>
      <c r="C40" s="83"/>
      <c r="D40" s="83" t="s">
        <v>56</v>
      </c>
      <c r="E40" s="110"/>
      <c r="F40" s="125" t="str">
        <f>F21</f>
        <v>Friendly Grocer, Mangrove Mtn</v>
      </c>
      <c r="G40" s="118">
        <f>G21-G17</f>
        <v>23</v>
      </c>
      <c r="H40" s="112">
        <f>G40+H39</f>
        <v>94.3</v>
      </c>
      <c r="I40" s="119">
        <f>L21-L17</f>
        <v>84.28</v>
      </c>
      <c r="J40" s="118">
        <f t="shared" si="8"/>
        <v>16.373991457047936</v>
      </c>
      <c r="K40" s="84"/>
      <c r="L40" s="84"/>
      <c r="M40" s="86" t="s">
        <v>60</v>
      </c>
      <c r="N40" s="87">
        <f>((N38+N39))/1440</f>
        <v>0.3658194444444444</v>
      </c>
    </row>
    <row r="41" spans="1:14" ht="20.25" customHeight="1">
      <c r="A41" s="123" t="s">
        <v>81</v>
      </c>
      <c r="B41" s="83" t="str">
        <f>F40</f>
        <v>Friendly Grocer, Mangrove Mtn</v>
      </c>
      <c r="C41" s="83"/>
      <c r="D41" s="83" t="s">
        <v>56</v>
      </c>
      <c r="E41" s="110"/>
      <c r="F41" s="91" t="str">
        <f>F29</f>
        <v>Yarramalong General Store</v>
      </c>
      <c r="G41" s="118">
        <f>G29-G21</f>
        <v>15.149999999999991</v>
      </c>
      <c r="H41" s="112">
        <f>G41+H40</f>
        <v>109.44999999999999</v>
      </c>
      <c r="I41" s="119">
        <f>L29-L21</f>
        <v>39.14999999999998</v>
      </c>
      <c r="J41" s="118">
        <f t="shared" si="8"/>
        <v>23.218390804597703</v>
      </c>
      <c r="K41" s="84"/>
      <c r="L41" s="84"/>
      <c r="M41" s="86"/>
      <c r="N41" s="87"/>
    </row>
    <row r="42" spans="1:14" ht="18" customHeight="1">
      <c r="A42" s="123" t="s">
        <v>82</v>
      </c>
      <c r="B42" s="83" t="str">
        <f>F41</f>
        <v>Yarramalong General Store</v>
      </c>
      <c r="C42" s="83"/>
      <c r="D42" s="83" t="s">
        <v>56</v>
      </c>
      <c r="E42" s="110"/>
      <c r="F42" s="83" t="str">
        <f>F31</f>
        <v>Wyong station</v>
      </c>
      <c r="G42" s="120">
        <f>G31-G29</f>
        <v>18.80000000000001</v>
      </c>
      <c r="H42" s="112">
        <f>G42+H41</f>
        <v>128.25</v>
      </c>
      <c r="I42" s="121">
        <f>L31-L29</f>
        <v>50</v>
      </c>
      <c r="J42" s="120">
        <f t="shared" si="8"/>
        <v>22.560000000000013</v>
      </c>
      <c r="K42" s="84"/>
      <c r="L42" s="92"/>
      <c r="M42" s="86" t="s">
        <v>61</v>
      </c>
      <c r="N42" s="93">
        <f>I34</f>
        <v>22.18986100697849</v>
      </c>
    </row>
    <row r="43" spans="1:14" ht="18" customHeight="1">
      <c r="A43" s="110"/>
      <c r="B43" s="110"/>
      <c r="C43" s="110"/>
      <c r="D43" s="110"/>
      <c r="E43" s="110"/>
      <c r="F43" s="110"/>
      <c r="G43" s="118">
        <f>SUM(G37:G42)</f>
        <v>128.25</v>
      </c>
      <c r="H43" s="124"/>
      <c r="I43" s="119">
        <f>SUM(I37:I42)</f>
        <v>346.78</v>
      </c>
      <c r="J43" s="122">
        <f t="shared" si="8"/>
        <v>22.18986100697849</v>
      </c>
      <c r="K43" s="84"/>
      <c r="L43" s="84"/>
      <c r="M43" s="86" t="s">
        <v>62</v>
      </c>
      <c r="N43" s="94">
        <f>E34</f>
        <v>128.25</v>
      </c>
    </row>
    <row r="44" spans="2:4" ht="12.75">
      <c r="B44" s="95"/>
      <c r="C44" s="95"/>
      <c r="D44" s="95"/>
    </row>
    <row r="45" spans="2:4" ht="12.75">
      <c r="B45" s="95"/>
      <c r="C45" s="95"/>
      <c r="D45" s="95"/>
    </row>
    <row r="46" spans="2:4" ht="12.75">
      <c r="B46" s="95"/>
      <c r="C46" s="95"/>
      <c r="D46" s="95"/>
    </row>
    <row r="47" spans="2:4" ht="12.75">
      <c r="B47" s="95"/>
      <c r="C47" s="95"/>
      <c r="D47" s="95"/>
    </row>
    <row r="48" spans="2:4" ht="12.75">
      <c r="B48" s="95"/>
      <c r="C48" s="95"/>
      <c r="D48" s="95"/>
    </row>
    <row r="49" spans="2:4" ht="12.75">
      <c r="B49" s="95"/>
      <c r="C49" s="95"/>
      <c r="D49" s="95"/>
    </row>
    <row r="50" spans="2:10" ht="12.75">
      <c r="B50" s="95"/>
      <c r="C50" s="95"/>
      <c r="D50" s="95"/>
      <c r="J50" t="s">
        <v>25</v>
      </c>
    </row>
    <row r="51" spans="2:10" ht="12.75">
      <c r="B51" s="95"/>
      <c r="C51" s="95"/>
      <c r="D51" s="95"/>
      <c r="J51" t="s">
        <v>25</v>
      </c>
    </row>
    <row r="52" spans="2:10" ht="12.75">
      <c r="B52" s="95"/>
      <c r="C52" s="95"/>
      <c r="D52" s="95"/>
      <c r="J52" t="s">
        <v>25</v>
      </c>
    </row>
    <row r="53" spans="2:4" ht="12.75">
      <c r="B53" s="95"/>
      <c r="C53" s="95"/>
      <c r="D53" s="95"/>
    </row>
    <row r="54" spans="2:4" ht="12.75">
      <c r="B54" s="96"/>
      <c r="C54" s="96"/>
      <c r="D54" s="96"/>
    </row>
    <row r="55" spans="2:4" ht="12.75">
      <c r="B55" s="95"/>
      <c r="C55" s="95"/>
      <c r="D55" s="95"/>
    </row>
    <row r="56" spans="2:4" ht="12.75">
      <c r="B56" s="95"/>
      <c r="C56" s="95"/>
      <c r="D56" s="95"/>
    </row>
    <row r="57" spans="2:4" ht="12.75">
      <c r="B57" s="97"/>
      <c r="C57" s="97"/>
      <c r="D57" s="97"/>
    </row>
    <row r="58" spans="2:4" ht="12.75">
      <c r="B58" s="98"/>
      <c r="C58" s="98"/>
      <c r="D58" s="98"/>
    </row>
    <row r="59" spans="2:4" ht="12.75">
      <c r="B59" s="95"/>
      <c r="C59" s="95"/>
      <c r="D59" s="95"/>
    </row>
    <row r="60" spans="2:4" ht="12.75">
      <c r="B60" s="95"/>
      <c r="C60" s="95"/>
      <c r="D60" s="95"/>
    </row>
    <row r="61" spans="2:4" ht="12.75">
      <c r="B61" s="95"/>
      <c r="C61" s="95"/>
      <c r="D61" s="95"/>
    </row>
    <row r="62" spans="2:4" ht="12.75">
      <c r="B62" s="95"/>
      <c r="C62" s="95"/>
      <c r="D62" s="95"/>
    </row>
    <row r="63" spans="2:4" ht="12.75">
      <c r="B63" s="95"/>
      <c r="C63" s="95"/>
      <c r="D63" s="95"/>
    </row>
    <row r="64" spans="2:4" ht="12.75">
      <c r="B64" s="95"/>
      <c r="C64" s="95"/>
      <c r="D64" s="95"/>
    </row>
    <row r="65" spans="2:4" ht="12.75">
      <c r="B65" s="95"/>
      <c r="C65" s="95"/>
      <c r="D65" s="95"/>
    </row>
    <row r="66" spans="2:4" ht="12.75">
      <c r="B66" s="95"/>
      <c r="C66" s="95"/>
      <c r="D66" s="95"/>
    </row>
    <row r="67" spans="2:4" ht="12.75">
      <c r="B67" s="95"/>
      <c r="C67" s="95"/>
      <c r="D67" s="95"/>
    </row>
    <row r="68" spans="2:4" ht="12.75">
      <c r="B68" s="95"/>
      <c r="C68" s="95"/>
      <c r="D68" s="95"/>
    </row>
    <row r="69" spans="2:4" ht="12.75">
      <c r="B69" s="96"/>
      <c r="C69" s="96"/>
      <c r="D69" s="96"/>
    </row>
    <row r="70" spans="2:4" ht="12.75">
      <c r="B70" s="95"/>
      <c r="C70" s="95"/>
      <c r="D70" s="95"/>
    </row>
    <row r="71" spans="2:4" ht="12.75">
      <c r="B71" s="95"/>
      <c r="C71" s="95"/>
      <c r="D71" s="95"/>
    </row>
    <row r="72" spans="2:4" ht="12.75">
      <c r="B72" s="97"/>
      <c r="C72" s="97"/>
      <c r="D72" s="97"/>
    </row>
    <row r="73" spans="2:4" ht="12.75">
      <c r="B73" s="98"/>
      <c r="C73" s="98"/>
      <c r="D73" s="98"/>
    </row>
    <row r="74" spans="2:4" ht="12.75">
      <c r="B74" s="95"/>
      <c r="C74" s="95"/>
      <c r="D74" s="95"/>
    </row>
    <row r="75" spans="2:4" ht="12.75">
      <c r="B75" s="95"/>
      <c r="C75" s="95"/>
      <c r="D75" s="95"/>
    </row>
    <row r="76" spans="2:4" ht="12.75">
      <c r="B76" s="95"/>
      <c r="C76" s="95"/>
      <c r="D76" s="95"/>
    </row>
    <row r="77" spans="2:4" ht="12.75">
      <c r="B77" s="95"/>
      <c r="C77" s="95"/>
      <c r="D77" s="95"/>
    </row>
    <row r="78" spans="2:4" ht="12.75">
      <c r="B78" s="95"/>
      <c r="C78" s="95"/>
      <c r="D78" s="95"/>
    </row>
    <row r="79" spans="2:4" ht="12.75">
      <c r="B79" s="95"/>
      <c r="C79" s="95"/>
      <c r="D79" s="95"/>
    </row>
    <row r="80" spans="2:4" ht="12.75">
      <c r="B80" s="95"/>
      <c r="C80" s="95"/>
      <c r="D80" s="95"/>
    </row>
    <row r="81" spans="2:4" ht="12.75">
      <c r="B81" s="95"/>
      <c r="C81" s="95"/>
      <c r="D81" s="95"/>
    </row>
    <row r="82" spans="2:4" ht="12.75">
      <c r="B82" s="95"/>
      <c r="C82" s="95"/>
      <c r="D82" s="95"/>
    </row>
    <row r="83" spans="2:4" ht="12.75">
      <c r="B83" s="95"/>
      <c r="C83" s="95"/>
      <c r="D83" s="95"/>
    </row>
    <row r="84" spans="2:4" ht="12.75">
      <c r="B84" s="96"/>
      <c r="C84" s="96"/>
      <c r="D84" s="96"/>
    </row>
    <row r="85" spans="2:4" ht="12.75">
      <c r="B85" s="95"/>
      <c r="C85" s="95"/>
      <c r="D85" s="95"/>
    </row>
    <row r="86" spans="2:4" ht="12.75">
      <c r="B86" s="95"/>
      <c r="C86" s="95"/>
      <c r="D86" s="95"/>
    </row>
    <row r="87" spans="2:4" ht="12.75">
      <c r="B87" s="97"/>
      <c r="C87" s="97"/>
      <c r="D87" s="97"/>
    </row>
    <row r="88" spans="2:4" ht="12.75">
      <c r="B88" s="99"/>
      <c r="C88" s="99"/>
      <c r="D88" s="99"/>
    </row>
    <row r="89" spans="2:4" ht="12.75">
      <c r="B89" s="95"/>
      <c r="C89" s="95"/>
      <c r="D89" s="95"/>
    </row>
    <row r="90" spans="2:4" ht="12.75">
      <c r="B90" s="95"/>
      <c r="C90" s="95"/>
      <c r="D90" s="95"/>
    </row>
    <row r="91" spans="2:4" ht="12.75">
      <c r="B91" s="95"/>
      <c r="C91" s="95"/>
      <c r="D91" s="95"/>
    </row>
    <row r="92" spans="2:4" ht="12.75">
      <c r="B92" s="95"/>
      <c r="C92" s="95"/>
      <c r="D92" s="95"/>
    </row>
    <row r="93" spans="2:4" ht="12.75">
      <c r="B93" s="95"/>
      <c r="C93" s="95"/>
      <c r="D93" s="95"/>
    </row>
    <row r="94" spans="2:4" ht="12.75">
      <c r="B94" s="95"/>
      <c r="C94" s="95"/>
      <c r="D94" s="95"/>
    </row>
    <row r="95" spans="2:4" ht="12.75">
      <c r="B95" s="95"/>
      <c r="C95" s="95"/>
      <c r="D95" s="95"/>
    </row>
    <row r="96" spans="2:4" ht="12.75">
      <c r="B96" s="95"/>
      <c r="C96" s="95"/>
      <c r="D96" s="95"/>
    </row>
    <row r="97" spans="2:4" ht="12.75">
      <c r="B97" s="95"/>
      <c r="C97" s="95"/>
      <c r="D97" s="95"/>
    </row>
  </sheetData>
  <printOptions horizontalCentered="1"/>
  <pageMargins left="0" right="0" top="0.6692913385826772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vwvhvrky47x8mjqqdf2b7yc2b</dc:creator>
  <cp:keywords/>
  <dc:description/>
  <cp:lastModifiedBy>Phil Johnston</cp:lastModifiedBy>
  <dcterms:created xsi:type="dcterms:W3CDTF">2004-10-15T22:44:54Z</dcterms:created>
  <dcterms:modified xsi:type="dcterms:W3CDTF">2008-04-20T23:57:12Z</dcterms:modified>
  <cp:category/>
  <cp:version/>
  <cp:contentType/>
  <cp:contentStatus/>
</cp:coreProperties>
</file>