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heeraj\Colgate Case Study\"/>
    </mc:Choice>
  </mc:AlternateContent>
  <xr:revisionPtr revIDLastSave="0" documentId="13_ncr:1_{98919762-366F-4313-8D44-5167F6782EE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Cover" sheetId="1" r:id="rId1"/>
    <sheet name="IS" sheetId="4" r:id="rId2"/>
    <sheet name="BS" sheetId="3" r:id="rId3"/>
    <sheet name="CF" sheetId="6" r:id="rId4"/>
    <sheet name="Working Capital" sheetId="7" r:id="rId5"/>
    <sheet name="Dep Capex " sheetId="8" r:id="rId6"/>
    <sheet name="Amort Intangible" sheetId="9" r:id="rId7"/>
    <sheet name="Other Long Term Asset Liability" sheetId="13" r:id="rId8"/>
    <sheet name="Shareholders Equity" sheetId="10" r:id="rId9"/>
    <sheet name="Shares Outstanding " sheetId="11" r:id="rId10"/>
    <sheet name="Debt" sheetId="12" r:id="rId11"/>
  </sheets>
  <definedNames>
    <definedName name="CIQWBGuid" hidden="1">"4c07ec0d-a4bd-43e1-8f7d-edc964c69827"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41647.7127314815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 iterate="1" iterateDelta="1.0000000000000002E-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0" l="1"/>
  <c r="L25" i="10"/>
  <c r="K25" i="10"/>
  <c r="J25" i="10"/>
  <c r="I25" i="10"/>
  <c r="G7" i="9"/>
  <c r="F7" i="9"/>
  <c r="E7" i="9"/>
  <c r="G21" i="8" l="1"/>
  <c r="F21" i="8"/>
  <c r="A1" i="12" l="1"/>
  <c r="G141" i="3" l="1"/>
  <c r="F141" i="3"/>
  <c r="E141" i="3"/>
  <c r="G140" i="3"/>
  <c r="F140" i="3"/>
  <c r="E140" i="3"/>
  <c r="G13" i="11" l="1"/>
  <c r="F13" i="11"/>
  <c r="E13" i="11"/>
  <c r="M47" i="3" l="1"/>
  <c r="B53" i="8"/>
  <c r="B54" i="8" s="1"/>
  <c r="B55" i="8" s="1"/>
  <c r="B56" i="8" s="1"/>
  <c r="G38" i="4"/>
  <c r="F38" i="4"/>
  <c r="E38" i="4"/>
  <c r="D100" i="4"/>
  <c r="E100" i="4"/>
  <c r="G100" i="4"/>
  <c r="F100" i="4"/>
  <c r="G156" i="3"/>
  <c r="F156" i="3"/>
  <c r="E156" i="3"/>
  <c r="G103" i="3"/>
  <c r="G108" i="3" s="1"/>
  <c r="G114" i="3" s="1"/>
  <c r="G102" i="3"/>
  <c r="F103" i="3"/>
  <c r="F108" i="3" s="1"/>
  <c r="F114" i="3" s="1"/>
  <c r="F102" i="3"/>
  <c r="E103" i="3"/>
  <c r="E108" i="3" s="1"/>
  <c r="E114" i="3" s="1"/>
  <c r="E102" i="3"/>
  <c r="D103" i="3"/>
  <c r="D108" i="3" s="1"/>
  <c r="D114" i="3" s="1"/>
  <c r="D102" i="3"/>
  <c r="C103" i="3"/>
  <c r="C102" i="3"/>
  <c r="G76" i="4"/>
  <c r="F76" i="4"/>
  <c r="E76" i="4"/>
  <c r="D76" i="4"/>
  <c r="G68" i="4"/>
  <c r="F68" i="4"/>
  <c r="E68" i="4"/>
  <c r="D68" i="4"/>
  <c r="C68" i="4"/>
  <c r="C71" i="4" s="1"/>
  <c r="C67" i="4"/>
  <c r="C25" i="4"/>
  <c r="D25" i="4"/>
  <c r="E25" i="4"/>
  <c r="F25" i="4"/>
  <c r="G25" i="4"/>
  <c r="E43" i="6"/>
  <c r="F43" i="6"/>
  <c r="G43" i="6"/>
  <c r="G30" i="6"/>
  <c r="G22" i="6"/>
  <c r="G71" i="4" l="1"/>
  <c r="D71" i="4"/>
  <c r="E107" i="3"/>
  <c r="E113" i="3" s="1"/>
  <c r="E71" i="4"/>
  <c r="F71" i="4"/>
  <c r="F107" i="3"/>
  <c r="G107" i="3"/>
  <c r="G113" i="3" s="1"/>
  <c r="F121" i="3"/>
  <c r="D107" i="3"/>
  <c r="D113" i="3" s="1"/>
  <c r="F113" i="3"/>
  <c r="G121" i="3"/>
  <c r="F104" i="3"/>
  <c r="F109" i="3" s="1"/>
  <c r="F115" i="3" s="1"/>
  <c r="G104" i="3"/>
  <c r="G109" i="3" s="1"/>
  <c r="G115" i="3" s="1"/>
  <c r="D104" i="3"/>
  <c r="D109" i="3" s="1"/>
  <c r="D115" i="3" s="1"/>
  <c r="D121" i="3"/>
  <c r="E104" i="3"/>
  <c r="E109" i="3" s="1"/>
  <c r="E115" i="3" s="1"/>
  <c r="E121" i="3"/>
  <c r="C75" i="4"/>
  <c r="G46" i="6"/>
  <c r="G49" i="6" s="1"/>
  <c r="G32" i="6"/>
  <c r="G116" i="3" l="1"/>
  <c r="F116" i="3"/>
  <c r="E116" i="3"/>
  <c r="D116" i="3"/>
  <c r="C5" i="3"/>
  <c r="G104" i="4"/>
  <c r="F104" i="4"/>
  <c r="E104" i="4"/>
  <c r="G98" i="4"/>
  <c r="F98" i="4"/>
  <c r="E98" i="4"/>
  <c r="G95" i="4"/>
  <c r="F95" i="4"/>
  <c r="E95" i="4"/>
  <c r="G92" i="4"/>
  <c r="F92" i="4"/>
  <c r="E92" i="4"/>
  <c r="G89" i="4"/>
  <c r="F89" i="4"/>
  <c r="E89" i="4"/>
  <c r="G86" i="4"/>
  <c r="F86" i="4"/>
  <c r="E86" i="4"/>
  <c r="G63" i="4"/>
  <c r="F63" i="4"/>
  <c r="E63" i="4"/>
  <c r="D63" i="4"/>
  <c r="G61" i="4"/>
  <c r="F61" i="4"/>
  <c r="E61" i="4"/>
  <c r="D61" i="4"/>
  <c r="G58" i="4"/>
  <c r="F58" i="4"/>
  <c r="E58" i="4"/>
  <c r="D58" i="4"/>
  <c r="G56" i="4"/>
  <c r="F56" i="4"/>
  <c r="E56" i="4"/>
  <c r="D56" i="4"/>
  <c r="G55" i="4"/>
  <c r="F55" i="4"/>
  <c r="E55" i="4"/>
  <c r="D55" i="4"/>
  <c r="G52" i="4"/>
  <c r="F52" i="4"/>
  <c r="E52" i="4"/>
  <c r="D52" i="4"/>
  <c r="G51" i="4"/>
  <c r="F51" i="4"/>
  <c r="E51" i="4"/>
  <c r="D51" i="4"/>
  <c r="G42" i="4"/>
  <c r="F42" i="4"/>
  <c r="E42" i="4"/>
  <c r="D42" i="4"/>
  <c r="C42" i="4"/>
  <c r="G39" i="4"/>
  <c r="F39" i="4"/>
  <c r="E39" i="4"/>
  <c r="D39" i="4"/>
  <c r="C39" i="4"/>
  <c r="G36" i="4"/>
  <c r="F36" i="4"/>
  <c r="E36" i="4"/>
  <c r="D36" i="4"/>
  <c r="C36" i="4"/>
  <c r="G35" i="4"/>
  <c r="F35" i="4"/>
  <c r="E35" i="4"/>
  <c r="D35" i="4"/>
  <c r="C35" i="4"/>
  <c r="G32" i="4"/>
  <c r="F32" i="4"/>
  <c r="E32" i="4"/>
  <c r="D32" i="4"/>
  <c r="C32" i="4"/>
  <c r="G31" i="4"/>
  <c r="F31" i="4"/>
  <c r="E31" i="4"/>
  <c r="D31" i="4"/>
  <c r="C31" i="4"/>
  <c r="G8" i="4"/>
  <c r="G33" i="4" s="1"/>
  <c r="F8" i="4"/>
  <c r="E8" i="4"/>
  <c r="D8" i="4"/>
  <c r="C8" i="4"/>
  <c r="E12" i="4" l="1"/>
  <c r="E139" i="3" s="1"/>
  <c r="E125" i="3"/>
  <c r="F12" i="4"/>
  <c r="F139" i="3" s="1"/>
  <c r="F125" i="3"/>
  <c r="G12" i="4"/>
  <c r="G139" i="3" s="1"/>
  <c r="G125" i="3"/>
  <c r="D12" i="4"/>
  <c r="D16" i="4" s="1"/>
  <c r="D125" i="3"/>
  <c r="C12" i="4"/>
  <c r="C126" i="3" s="1"/>
  <c r="C125" i="3"/>
  <c r="C5" i="6"/>
  <c r="C52" i="3"/>
  <c r="C16" i="4"/>
  <c r="G53" i="4"/>
  <c r="F33" i="4"/>
  <c r="F37" i="4"/>
  <c r="G106" i="4"/>
  <c r="E33" i="4"/>
  <c r="F53" i="4"/>
  <c r="F106" i="4"/>
  <c r="E106" i="4"/>
  <c r="E53" i="4"/>
  <c r="D33" i="4"/>
  <c r="C37" i="4"/>
  <c r="D106" i="4"/>
  <c r="C33" i="4"/>
  <c r="D53" i="4"/>
  <c r="C100" i="4"/>
  <c r="C106" i="4" s="1"/>
  <c r="D57" i="4" l="1"/>
  <c r="E37" i="4"/>
  <c r="G37" i="4"/>
  <c r="G16" i="4"/>
  <c r="G18" i="4" s="1"/>
  <c r="D41" i="4"/>
  <c r="D47" i="4"/>
  <c r="D60" i="4"/>
  <c r="E57" i="4"/>
  <c r="D37" i="4"/>
  <c r="F57" i="4"/>
  <c r="G57" i="4"/>
  <c r="G151" i="3"/>
  <c r="G150" i="3"/>
  <c r="E151" i="3"/>
  <c r="E150" i="3"/>
  <c r="F151" i="3"/>
  <c r="F150" i="3"/>
  <c r="C47" i="4"/>
  <c r="C18" i="4"/>
  <c r="C20" i="4" s="1"/>
  <c r="C41" i="4"/>
  <c r="D18" i="4"/>
  <c r="D20" i="4" s="1"/>
  <c r="D126" i="3"/>
  <c r="D77" i="4"/>
  <c r="D81" i="4" s="1"/>
  <c r="F16" i="4"/>
  <c r="F77" i="4"/>
  <c r="F81" i="4" s="1"/>
  <c r="F126" i="3"/>
  <c r="G126" i="3"/>
  <c r="G77" i="4"/>
  <c r="G81" i="4" s="1"/>
  <c r="E16" i="4"/>
  <c r="E77" i="4"/>
  <c r="E81" i="4" s="1"/>
  <c r="E126" i="3"/>
  <c r="G41" i="4"/>
  <c r="G47" i="4"/>
  <c r="E101" i="4"/>
  <c r="F101" i="4"/>
  <c r="G101" i="4"/>
  <c r="D62" i="4" l="1"/>
  <c r="G20" i="4"/>
  <c r="G43" i="4"/>
  <c r="G134" i="3"/>
  <c r="G44" i="4"/>
  <c r="C43" i="4"/>
  <c r="G60" i="4"/>
  <c r="C44" i="4"/>
  <c r="G45" i="4"/>
  <c r="D44" i="4"/>
  <c r="D134" i="3"/>
  <c r="D43" i="4"/>
  <c r="E41" i="4"/>
  <c r="E18" i="4"/>
  <c r="E47" i="4"/>
  <c r="E60" i="4"/>
  <c r="C45" i="4"/>
  <c r="C127" i="3"/>
  <c r="C69" i="4"/>
  <c r="C72" i="4" s="1"/>
  <c r="C157" i="3"/>
  <c r="C158" i="3" s="1"/>
  <c r="C159" i="3" s="1"/>
  <c r="D69" i="4"/>
  <c r="D157" i="3"/>
  <c r="D158" i="3" s="1"/>
  <c r="D159" i="3" s="1"/>
  <c r="D78" i="4"/>
  <c r="D127" i="3"/>
  <c r="G127" i="3"/>
  <c r="G69" i="4"/>
  <c r="G157" i="3"/>
  <c r="G158" i="3" s="1"/>
  <c r="G159" i="3" s="1"/>
  <c r="F18" i="4"/>
  <c r="F60" i="4"/>
  <c r="F41" i="4"/>
  <c r="F47" i="4"/>
  <c r="D45" i="4"/>
  <c r="D64" i="4"/>
  <c r="G72" i="4" l="1"/>
  <c r="D72" i="4"/>
  <c r="F20" i="4"/>
  <c r="F134" i="3"/>
  <c r="G62" i="4"/>
  <c r="F43" i="4"/>
  <c r="F44" i="4"/>
  <c r="F62" i="4"/>
  <c r="E20" i="4"/>
  <c r="E134" i="3"/>
  <c r="E44" i="4"/>
  <c r="E43" i="4"/>
  <c r="E62" i="4"/>
  <c r="D82" i="4"/>
  <c r="D80" i="4"/>
  <c r="E157" i="3" l="1"/>
  <c r="E158" i="3" s="1"/>
  <c r="E159" i="3" s="1"/>
  <c r="E78" i="4"/>
  <c r="E127" i="3"/>
  <c r="E69" i="4"/>
  <c r="E72" i="4" s="1"/>
  <c r="E45" i="4"/>
  <c r="E64" i="4"/>
  <c r="F45" i="4"/>
  <c r="F78" i="4"/>
  <c r="F127" i="3"/>
  <c r="F69" i="4"/>
  <c r="F72" i="4" s="1"/>
  <c r="F157" i="3"/>
  <c r="F158" i="3" s="1"/>
  <c r="F159" i="3" s="1"/>
  <c r="F64" i="4"/>
  <c r="G78" i="4"/>
  <c r="G80" i="4" s="1"/>
  <c r="G64" i="4"/>
  <c r="G82" i="4" l="1"/>
  <c r="E82" i="4"/>
  <c r="E80" i="4"/>
  <c r="F82" i="4"/>
  <c r="F80" i="4"/>
  <c r="A1" i="13" l="1"/>
  <c r="B67" i="8" l="1"/>
  <c r="B68" i="8" s="1"/>
  <c r="B69" i="8" s="1"/>
  <c r="B70" i="8" s="1"/>
  <c r="A1" i="11"/>
  <c r="A1" i="10"/>
  <c r="A1" i="9"/>
  <c r="A1" i="8"/>
  <c r="A1" i="7"/>
  <c r="B39" i="8"/>
  <c r="B40" i="8" s="1"/>
  <c r="B41" i="8" s="1"/>
  <c r="B42" i="8" s="1"/>
  <c r="B29" i="8"/>
  <c r="B28" i="8"/>
  <c r="B27" i="8"/>
  <c r="B26" i="8"/>
  <c r="F30" i="6"/>
  <c r="F22" i="6"/>
  <c r="A1" i="6"/>
  <c r="C43" i="6"/>
  <c r="C30" i="6"/>
  <c r="E30" i="6"/>
  <c r="C22" i="6"/>
  <c r="E22" i="6"/>
  <c r="C32" i="6" l="1"/>
  <c r="E32" i="6"/>
  <c r="F46" i="6"/>
  <c r="F49" i="6" s="1"/>
  <c r="F32" i="6"/>
  <c r="E46" i="6"/>
  <c r="E49" i="6" s="1"/>
  <c r="C46" i="6"/>
  <c r="C49" i="6" s="1"/>
  <c r="G44" i="3" l="1"/>
  <c r="G28" i="3"/>
  <c r="G12" i="3"/>
  <c r="F44" i="3"/>
  <c r="F28" i="3"/>
  <c r="F12" i="3"/>
  <c r="E44" i="3"/>
  <c r="E28" i="3"/>
  <c r="E12" i="3"/>
  <c r="D44" i="3"/>
  <c r="D28" i="3"/>
  <c r="D12" i="3"/>
  <c r="C44" i="3"/>
  <c r="C28" i="3"/>
  <c r="C12" i="3"/>
  <c r="C5" i="13"/>
  <c r="A1" i="3"/>
  <c r="F122" i="3" l="1"/>
  <c r="E122" i="3"/>
  <c r="G122" i="3"/>
  <c r="G100" i="3"/>
  <c r="G99" i="3"/>
  <c r="E98" i="3"/>
  <c r="F98" i="3"/>
  <c r="E99" i="3"/>
  <c r="E100" i="3"/>
  <c r="F131" i="3"/>
  <c r="D122" i="3"/>
  <c r="D131" i="3"/>
  <c r="F100" i="3"/>
  <c r="F99" i="3"/>
  <c r="E131" i="3"/>
  <c r="D98" i="3"/>
  <c r="G131" i="3"/>
  <c r="D100" i="3"/>
  <c r="D99" i="3"/>
  <c r="G98" i="3"/>
  <c r="E19" i="3"/>
  <c r="F35" i="3"/>
  <c r="D19" i="3"/>
  <c r="D59" i="3" s="1"/>
  <c r="E35" i="3"/>
  <c r="C19" i="3"/>
  <c r="C98" i="3"/>
  <c r="E46" i="3"/>
  <c r="G19" i="3"/>
  <c r="G59" i="3" s="1"/>
  <c r="C46" i="3"/>
  <c r="D35" i="3"/>
  <c r="C35" i="3"/>
  <c r="C100" i="3"/>
  <c r="C99" i="3"/>
  <c r="D46" i="3"/>
  <c r="D47" i="3" s="1"/>
  <c r="D75" i="3" s="1"/>
  <c r="F19" i="3"/>
  <c r="G35" i="3"/>
  <c r="F46" i="3"/>
  <c r="G46" i="3"/>
  <c r="C5" i="12"/>
  <c r="C5" i="11"/>
  <c r="C5" i="10"/>
  <c r="C5" i="9"/>
  <c r="C5" i="8"/>
  <c r="C5" i="7"/>
  <c r="F59" i="3" l="1"/>
  <c r="G120" i="3"/>
  <c r="G135" i="3" s="1"/>
  <c r="E149" i="3"/>
  <c r="E148" i="3"/>
  <c r="F148" i="3"/>
  <c r="F149" i="3"/>
  <c r="G149" i="3"/>
  <c r="G148" i="3"/>
  <c r="E47" i="3"/>
  <c r="E91" i="3" s="1"/>
  <c r="G136" i="3"/>
  <c r="F64" i="3"/>
  <c r="F57" i="3"/>
  <c r="F63" i="3"/>
  <c r="F58" i="3"/>
  <c r="F55" i="3"/>
  <c r="F65" i="3"/>
  <c r="F61" i="3"/>
  <c r="F56" i="3"/>
  <c r="F66" i="3"/>
  <c r="F62" i="3"/>
  <c r="G129" i="3"/>
  <c r="D91" i="3"/>
  <c r="D93" i="3"/>
  <c r="E130" i="3"/>
  <c r="F130" i="3"/>
  <c r="E66" i="3"/>
  <c r="E64" i="3"/>
  <c r="E62" i="3"/>
  <c r="E57" i="3"/>
  <c r="E55" i="3"/>
  <c r="F136" i="3"/>
  <c r="E61" i="3"/>
  <c r="E56" i="3"/>
  <c r="E65" i="3"/>
  <c r="E63" i="3"/>
  <c r="E58" i="3"/>
  <c r="F129" i="3"/>
  <c r="D50" i="3"/>
  <c r="D94" i="3"/>
  <c r="D92" i="3"/>
  <c r="D90" i="3"/>
  <c r="D88" i="3"/>
  <c r="D86" i="3"/>
  <c r="D80" i="3"/>
  <c r="D73" i="3"/>
  <c r="D71" i="3"/>
  <c r="D89" i="3"/>
  <c r="D79" i="3"/>
  <c r="D70" i="3"/>
  <c r="D87" i="3"/>
  <c r="D81" i="3"/>
  <c r="D72" i="3"/>
  <c r="D85" i="3"/>
  <c r="D84" i="3"/>
  <c r="D74" i="3"/>
  <c r="G130" i="3"/>
  <c r="E80" i="3"/>
  <c r="E81" i="3"/>
  <c r="C66" i="3"/>
  <c r="C57" i="3"/>
  <c r="C58" i="3"/>
  <c r="C65" i="3"/>
  <c r="C56" i="3"/>
  <c r="C64" i="3"/>
  <c r="C55" i="3"/>
  <c r="D136" i="3"/>
  <c r="C63" i="3"/>
  <c r="C61" i="3"/>
  <c r="C62" i="3"/>
  <c r="D129" i="3"/>
  <c r="D82" i="3"/>
  <c r="G62" i="3"/>
  <c r="G65" i="3"/>
  <c r="G63" i="3"/>
  <c r="G61" i="3"/>
  <c r="G58" i="3"/>
  <c r="G56" i="3"/>
  <c r="G66" i="3"/>
  <c r="G64" i="3"/>
  <c r="G55" i="3"/>
  <c r="G57" i="3"/>
  <c r="C47" i="3"/>
  <c r="C93" i="3" s="1"/>
  <c r="D130" i="3"/>
  <c r="D66" i="3"/>
  <c r="D64" i="3"/>
  <c r="D62" i="3"/>
  <c r="D57" i="3"/>
  <c r="D55" i="3"/>
  <c r="D65" i="3"/>
  <c r="D58" i="3"/>
  <c r="E136" i="3"/>
  <c r="D61" i="3"/>
  <c r="D56" i="3"/>
  <c r="D63" i="3"/>
  <c r="E129" i="3"/>
  <c r="C59" i="3"/>
  <c r="E59" i="3"/>
  <c r="G47" i="3"/>
  <c r="G93" i="3" s="1"/>
  <c r="F47" i="3"/>
  <c r="D120" i="3"/>
  <c r="D135" i="3" s="1"/>
  <c r="E120" i="3"/>
  <c r="E135" i="3" s="1"/>
  <c r="F120" i="3"/>
  <c r="F135" i="3" s="1"/>
  <c r="G137" i="3" l="1"/>
  <c r="G161" i="3" s="1"/>
  <c r="C50" i="3"/>
  <c r="E89" i="3"/>
  <c r="E75" i="3"/>
  <c r="E92" i="3"/>
  <c r="E72" i="3"/>
  <c r="E84" i="3"/>
  <c r="E70" i="3"/>
  <c r="E86" i="3"/>
  <c r="E94" i="3"/>
  <c r="E74" i="3"/>
  <c r="E85" i="3"/>
  <c r="E71" i="3"/>
  <c r="E88" i="3"/>
  <c r="E50" i="3"/>
  <c r="E82" i="3"/>
  <c r="E79" i="3"/>
  <c r="E87" i="3"/>
  <c r="E73" i="3"/>
  <c r="E90" i="3"/>
  <c r="E93" i="3"/>
  <c r="G82" i="3"/>
  <c r="F50" i="3"/>
  <c r="F94" i="3"/>
  <c r="F80" i="3"/>
  <c r="F81" i="3"/>
  <c r="F72" i="3"/>
  <c r="F90" i="3"/>
  <c r="F73" i="3"/>
  <c r="F89" i="3"/>
  <c r="F87" i="3"/>
  <c r="F85" i="3"/>
  <c r="F84" i="3"/>
  <c r="F79" i="3"/>
  <c r="F74" i="3"/>
  <c r="F70" i="3"/>
  <c r="F86" i="3"/>
  <c r="F88" i="3"/>
  <c r="F71" i="3"/>
  <c r="F92" i="3"/>
  <c r="F91" i="3"/>
  <c r="F75" i="3"/>
  <c r="C88" i="3"/>
  <c r="C80" i="3"/>
  <c r="C90" i="3"/>
  <c r="C87" i="3"/>
  <c r="C79" i="3"/>
  <c r="C74" i="3"/>
  <c r="C84" i="3"/>
  <c r="C94" i="3"/>
  <c r="C86" i="3"/>
  <c r="C85" i="3"/>
  <c r="C73" i="3"/>
  <c r="C71" i="3"/>
  <c r="C89" i="3"/>
  <c r="C92" i="3"/>
  <c r="C70" i="3"/>
  <c r="C72" i="3"/>
  <c r="C81" i="3"/>
  <c r="C91" i="3"/>
  <c r="C75" i="3"/>
  <c r="G50" i="3"/>
  <c r="G94" i="3"/>
  <c r="G73" i="3"/>
  <c r="G71" i="3"/>
  <c r="G89" i="3"/>
  <c r="G87" i="3"/>
  <c r="G85" i="3"/>
  <c r="G84" i="3"/>
  <c r="G81" i="3"/>
  <c r="G79" i="3"/>
  <c r="G74" i="3"/>
  <c r="G72" i="3"/>
  <c r="G70" i="3"/>
  <c r="G92" i="3"/>
  <c r="G88" i="3"/>
  <c r="G80" i="3"/>
  <c r="G90" i="3"/>
  <c r="G86" i="3"/>
  <c r="G91" i="3"/>
  <c r="G75" i="3"/>
  <c r="F93" i="3"/>
  <c r="F82" i="3"/>
  <c r="C82" i="3"/>
  <c r="E137" i="3"/>
  <c r="E161" i="3" s="1"/>
  <c r="D137" i="3"/>
  <c r="D161" i="3" s="1"/>
  <c r="F137" i="3"/>
  <c r="F161" i="3" s="1"/>
  <c r="C30" i="4" l="1"/>
  <c r="C50" i="4" s="1"/>
  <c r="D5" i="4"/>
  <c r="D5" i="3" l="1"/>
  <c r="D52" i="3" s="1"/>
  <c r="D67" i="4"/>
  <c r="D75" i="4" s="1"/>
  <c r="D30" i="4"/>
  <c r="D50" i="4" s="1"/>
  <c r="E5" i="4"/>
  <c r="D5" i="10" l="1"/>
  <c r="D5" i="12"/>
  <c r="D5" i="7"/>
  <c r="D5" i="9"/>
  <c r="D5" i="8"/>
  <c r="D5" i="6"/>
  <c r="D5" i="11"/>
  <c r="D5" i="13"/>
  <c r="E5" i="3"/>
  <c r="E52" i="3" s="1"/>
  <c r="E67" i="4"/>
  <c r="E75" i="4" s="1"/>
  <c r="F5" i="4"/>
  <c r="E30" i="4"/>
  <c r="E50" i="4" s="1"/>
  <c r="E5" i="11" l="1"/>
  <c r="E5" i="8"/>
  <c r="E5" i="12"/>
  <c r="E5" i="7"/>
  <c r="E5" i="9"/>
  <c r="E5" i="6"/>
  <c r="E5" i="10"/>
  <c r="E5" i="13"/>
  <c r="F5" i="3"/>
  <c r="F52" i="3" s="1"/>
  <c r="F67" i="4"/>
  <c r="F75" i="4" s="1"/>
  <c r="G5" i="4"/>
  <c r="F30" i="4"/>
  <c r="F50" i="4" s="1"/>
  <c r="G67" i="4" l="1"/>
  <c r="G75" i="4" s="1"/>
  <c r="F5" i="13"/>
  <c r="F5" i="7"/>
  <c r="F5" i="11"/>
  <c r="F5" i="12"/>
  <c r="F5" i="6"/>
  <c r="F5" i="9"/>
  <c r="F5" i="8"/>
  <c r="F16" i="8" s="1"/>
  <c r="F5" i="10"/>
  <c r="H5" i="4"/>
  <c r="G5" i="3"/>
  <c r="G52" i="3" s="1"/>
  <c r="G30" i="4"/>
  <c r="G50" i="4" s="1"/>
  <c r="H67" i="4" l="1"/>
  <c r="H75" i="4" s="1"/>
  <c r="G5" i="6"/>
  <c r="G5" i="9"/>
  <c r="G5" i="11"/>
  <c r="G5" i="10"/>
  <c r="G5" i="7"/>
  <c r="G5" i="12"/>
  <c r="G5" i="13"/>
  <c r="G5" i="8"/>
  <c r="G16" i="8" s="1"/>
  <c r="I5" i="4"/>
  <c r="H5" i="3"/>
  <c r="H52" i="3" s="1"/>
  <c r="H30" i="4"/>
  <c r="H50" i="4" s="1"/>
  <c r="I67" i="4" l="1"/>
  <c r="I75" i="4" s="1"/>
  <c r="H5" i="6"/>
  <c r="H5" i="9"/>
  <c r="H5" i="7"/>
  <c r="H5" i="10"/>
  <c r="H5" i="11"/>
  <c r="H5" i="12"/>
  <c r="H5" i="13"/>
  <c r="H5" i="8"/>
  <c r="J5" i="4"/>
  <c r="I5" i="3"/>
  <c r="I52" i="3" s="1"/>
  <c r="I30" i="4"/>
  <c r="I50" i="4" s="1"/>
  <c r="J67" i="4" l="1"/>
  <c r="J75" i="4" s="1"/>
  <c r="I5" i="6"/>
  <c r="I5" i="10"/>
  <c r="I5" i="7"/>
  <c r="I5" i="11"/>
  <c r="I5" i="8"/>
  <c r="I5" i="9"/>
  <c r="I5" i="13"/>
  <c r="I5" i="12"/>
  <c r="K5" i="4"/>
  <c r="J5" i="3"/>
  <c r="J52" i="3" s="1"/>
  <c r="J30" i="4"/>
  <c r="J50" i="4" s="1"/>
  <c r="K67" i="4" l="1"/>
  <c r="K75" i="4" s="1"/>
  <c r="L5" i="4"/>
  <c r="K30" i="4"/>
  <c r="K50" i="4" s="1"/>
  <c r="K5" i="3"/>
  <c r="K52" i="3" s="1"/>
  <c r="J5" i="6"/>
  <c r="J5" i="13"/>
  <c r="J5" i="10"/>
  <c r="J5" i="12"/>
  <c r="J5" i="7"/>
  <c r="J5" i="9"/>
  <c r="J5" i="8"/>
  <c r="J5" i="11"/>
  <c r="L67" i="4" l="1"/>
  <c r="L75" i="4" s="1"/>
  <c r="K5" i="6"/>
  <c r="K5" i="13"/>
  <c r="K5" i="11"/>
  <c r="K5" i="12"/>
  <c r="K5" i="8"/>
  <c r="K5" i="7"/>
  <c r="K5" i="10"/>
  <c r="K5" i="9"/>
  <c r="L5" i="3"/>
  <c r="L52" i="3" s="1"/>
  <c r="L30" i="4"/>
  <c r="L50" i="4" s="1"/>
  <c r="L5" i="6" l="1"/>
  <c r="L5" i="13"/>
  <c r="L5" i="12"/>
  <c r="L5" i="8"/>
  <c r="L5" i="9"/>
  <c r="L5" i="11"/>
  <c r="L5" i="10"/>
  <c r="L5" i="7"/>
  <c r="H50" i="3" l="1"/>
  <c r="I50" i="3" l="1"/>
  <c r="J50" i="3" l="1"/>
  <c r="K50" i="3" l="1"/>
  <c r="L50" i="3" l="1"/>
</calcChain>
</file>

<file path=xl/sharedStrings.xml><?xml version="1.0" encoding="utf-8"?>
<sst xmlns="http://schemas.openxmlformats.org/spreadsheetml/2006/main" count="442" uniqueCount="302">
  <si>
    <t>Colgate-Palmolive Company</t>
  </si>
  <si>
    <t>Net sales</t>
  </si>
  <si>
    <t>Cost of sales</t>
  </si>
  <si>
    <t xml:space="preserve">  Gross profit</t>
  </si>
  <si>
    <t>Selling, general and administrative expenses</t>
  </si>
  <si>
    <t>Other (income) expense, net</t>
  </si>
  <si>
    <t xml:space="preserve">  Operating profit</t>
  </si>
  <si>
    <t xml:space="preserve">Interest expense, net </t>
  </si>
  <si>
    <t>Income before income taxes</t>
  </si>
  <si>
    <t>Provision for income taxes</t>
  </si>
  <si>
    <t xml:space="preserve">  Net income including noncontrolling interests</t>
  </si>
  <si>
    <t>Less: Net income attributable to noncontrolling interests</t>
  </si>
  <si>
    <t xml:space="preserve">  Net income attributable to Colgate-Palmolive Company</t>
  </si>
  <si>
    <t>Earnings per common share, basic</t>
  </si>
  <si>
    <t>Earnings per common share, diluted</t>
  </si>
  <si>
    <t xml:space="preserve"> </t>
  </si>
  <si>
    <t>Income Statement (Consolidated)</t>
  </si>
  <si>
    <t>($ in Million Except Per Share Amounts)</t>
  </si>
  <si>
    <t>Vertical Analysis</t>
  </si>
  <si>
    <t>Horizontal Analysis</t>
  </si>
  <si>
    <t>Consolidated Balance Sheets</t>
  </si>
  <si>
    <t>Assets</t>
  </si>
  <si>
    <t>Current Assets</t>
  </si>
  <si>
    <t xml:space="preserve">  Cash and cash equivalents</t>
  </si>
  <si>
    <t xml:space="preserve">  Inventories</t>
  </si>
  <si>
    <t xml:space="preserve">  Other current assets</t>
  </si>
  <si>
    <t xml:space="preserve">    Total current assets</t>
  </si>
  <si>
    <t>Property, plant and equipment, net</t>
  </si>
  <si>
    <t>Goodwill, net</t>
  </si>
  <si>
    <t>Other intangible assets, net</t>
  </si>
  <si>
    <t>Deferred income taxes</t>
  </si>
  <si>
    <t>Other assets</t>
  </si>
  <si>
    <t>Total assets</t>
  </si>
  <si>
    <t>Liabilities and Shareholders' Equity</t>
  </si>
  <si>
    <t>Current Liabilities</t>
  </si>
  <si>
    <t xml:space="preserve">  Notes and loans payable </t>
  </si>
  <si>
    <t xml:space="preserve">  Current portion of long-term debt</t>
  </si>
  <si>
    <t xml:space="preserve">  Accounts payable</t>
  </si>
  <si>
    <t xml:space="preserve">  Accrued income taxes</t>
  </si>
  <si>
    <t xml:space="preserve">  Other accruals</t>
  </si>
  <si>
    <t xml:space="preserve">    Total current liabilities</t>
  </si>
  <si>
    <t>Long-term debt</t>
  </si>
  <si>
    <t>Other liabilities</t>
  </si>
  <si>
    <t>Total liabilities</t>
  </si>
  <si>
    <t>Commitments and contingent liabilities</t>
  </si>
  <si>
    <t>Shareholders' Equity</t>
  </si>
  <si>
    <t xml:space="preserve">  Common stock</t>
  </si>
  <si>
    <t xml:space="preserve">  Additional paid-in capital</t>
  </si>
  <si>
    <t xml:space="preserve">  Retained earnings</t>
  </si>
  <si>
    <t xml:space="preserve">  Accumulated other comprehensive income (loss)</t>
  </si>
  <si>
    <t xml:space="preserve">  Unearned compensation</t>
  </si>
  <si>
    <t xml:space="preserve">  Treasury stock, at cost</t>
  </si>
  <si>
    <t>Total Colgate-Palmolive Company shareholders' equity</t>
  </si>
  <si>
    <t xml:space="preserve">  Noncontrolling interests</t>
  </si>
  <si>
    <t xml:space="preserve">  Total shareholders' equity</t>
  </si>
  <si>
    <t>Total liabilities and shareholders' equity</t>
  </si>
  <si>
    <t>-</t>
  </si>
  <si>
    <t>Operating Activities</t>
  </si>
  <si>
    <t>Net income including noncontrolling interests</t>
  </si>
  <si>
    <t>to net cash provided by operations:</t>
  </si>
  <si>
    <t>Depreciation and amortization</t>
  </si>
  <si>
    <t>Restructuring and termination benefits, net of cash</t>
  </si>
  <si>
    <t>Voluntary benefit plan contributions</t>
  </si>
  <si>
    <t>Stock-based compensation expense</t>
  </si>
  <si>
    <t xml:space="preserve">Cash effects of changes in: </t>
  </si>
  <si>
    <t>Receivables</t>
  </si>
  <si>
    <t>Inventories</t>
  </si>
  <si>
    <t>Other non-current assets and liabilities</t>
  </si>
  <si>
    <t>Net cash provided by operations</t>
  </si>
  <si>
    <t>Investing Activities</t>
  </si>
  <si>
    <t xml:space="preserve">  </t>
  </si>
  <si>
    <t>Capital expenditures</t>
  </si>
  <si>
    <t>Purchases of marketable securities and investments</t>
  </si>
  <si>
    <t>Proceeds from sale of marketable securities and investments</t>
  </si>
  <si>
    <t>Payment for acquisitions, net of cash acquired</t>
  </si>
  <si>
    <t>Other</t>
  </si>
  <si>
    <t>Net cash used in investing activities</t>
  </si>
  <si>
    <t>Financing Activities</t>
  </si>
  <si>
    <t>Principal payments on debt</t>
  </si>
  <si>
    <t>Proceeds from issuance of debt</t>
  </si>
  <si>
    <t>Dividends paid</t>
  </si>
  <si>
    <t>Purchases of treasury shares</t>
  </si>
  <si>
    <t>Proceeds from exercise of stock options and excess tax benefits</t>
  </si>
  <si>
    <t>Net cash used in financing activities</t>
  </si>
  <si>
    <t>Effect of exchange rate changes on Cash and cash equivalents</t>
  </si>
  <si>
    <t>Net increase (decrease) in Cash and cash equivalents</t>
  </si>
  <si>
    <t>Cash and cash equivalents at beginning of year</t>
  </si>
  <si>
    <t>Cash and cash equivalents at end of year</t>
  </si>
  <si>
    <t>Supplemental Cash Flow Information</t>
  </si>
  <si>
    <t>Income taxes paid</t>
  </si>
  <si>
    <t>Interest paid</t>
  </si>
  <si>
    <t>Consolidated Cash Flows</t>
  </si>
  <si>
    <t>Net Sales</t>
  </si>
  <si>
    <t>Number of days assumption</t>
  </si>
  <si>
    <t>Working Capital Balances</t>
  </si>
  <si>
    <t>Total Non Cash Current Assets</t>
  </si>
  <si>
    <t>Total Non-Debt Current Liabilities</t>
  </si>
  <si>
    <t>Net Working Capital/ (Deficit)</t>
  </si>
  <si>
    <t>(Increase)/ Decrease in Working Capital</t>
  </si>
  <si>
    <t>Ratios &amp; Assumptions</t>
  </si>
  <si>
    <t>Accounts Receivable, net (Collection period in days)</t>
  </si>
  <si>
    <t>Inventory (Days outstanding)</t>
  </si>
  <si>
    <t>Other Current Assets (% of Net Sales)</t>
  </si>
  <si>
    <t>Accounts Payable (Days Payable)</t>
  </si>
  <si>
    <t>Cash Flow from Individual line items</t>
  </si>
  <si>
    <t>(Incease)/ Decrease in Working Capital</t>
  </si>
  <si>
    <t>Check</t>
  </si>
  <si>
    <t>Capital Expenditures</t>
  </si>
  <si>
    <t>Capital Expenditures as % of Net Sales</t>
  </si>
  <si>
    <t>Beginning Net PP&amp;E</t>
  </si>
  <si>
    <t>(Depreciation Expense)</t>
  </si>
  <si>
    <t>Ending Net PP&amp;E</t>
  </si>
  <si>
    <t>Remaining useful life</t>
  </si>
  <si>
    <t>Proportion of Assets</t>
  </si>
  <si>
    <t xml:space="preserve">Land </t>
  </si>
  <si>
    <t>NA</t>
  </si>
  <si>
    <t>Building Improvements</t>
  </si>
  <si>
    <t>Machinery and equipment</t>
  </si>
  <si>
    <t>Total</t>
  </si>
  <si>
    <t>Total Capex</t>
  </si>
  <si>
    <t>Breakup</t>
  </si>
  <si>
    <t>Building Improvements - Straight Line Method</t>
  </si>
  <si>
    <t>Useful Life</t>
  </si>
  <si>
    <t>Years</t>
  </si>
  <si>
    <t>Building Improvement</t>
  </si>
  <si>
    <t>Depreciation Expense (existing)</t>
  </si>
  <si>
    <t>Capex</t>
  </si>
  <si>
    <t>Depreciation (Building Improvements)</t>
  </si>
  <si>
    <t>Machinery &amp; Equipments</t>
  </si>
  <si>
    <t>Total Depreciation (Machinery &amp; Equipments)</t>
  </si>
  <si>
    <t>Total Depreciation Expense</t>
  </si>
  <si>
    <t>Additions to Intangibles</t>
  </si>
  <si>
    <t>Additions to Intangibles as % of Net Sales</t>
  </si>
  <si>
    <t>Beginning Net Intangibles</t>
  </si>
  <si>
    <t>(Amortization Expense)</t>
  </si>
  <si>
    <t>Ending Net Intangibles</t>
  </si>
  <si>
    <t>Beginning Equity Balance</t>
  </si>
  <si>
    <t>Net Income</t>
  </si>
  <si>
    <t>Issuance/ (Repurchase) of Equity</t>
  </si>
  <si>
    <t>Dividends Paid</t>
  </si>
  <si>
    <t>Option Proceeds</t>
  </si>
  <si>
    <t>Ending Equity Balance</t>
  </si>
  <si>
    <t>Share Repurchase Assumptions</t>
  </si>
  <si>
    <t>Current Year EPS</t>
  </si>
  <si>
    <t>Assumed Current Year EPS Multiple</t>
  </si>
  <si>
    <t>Amount Repurchased ( $ outgo)</t>
  </si>
  <si>
    <t>New Shares from Exercised Options</t>
  </si>
  <si>
    <t>New Shares from Exercised Options - millions</t>
  </si>
  <si>
    <t>Average Strike Price</t>
  </si>
  <si>
    <t>Dividend Assumptions</t>
  </si>
  <si>
    <t>Total Dividends Paid</t>
  </si>
  <si>
    <t>Dividend Payout Ratio</t>
  </si>
  <si>
    <t>`</t>
  </si>
  <si>
    <t>Beginning Balance - Basic (actual)</t>
  </si>
  <si>
    <t>Shares Repurchased</t>
  </si>
  <si>
    <t>Ending Balance - Basic (actual)</t>
  </si>
  <si>
    <t>Basic Weighted Average Shares</t>
  </si>
  <si>
    <t>Diluted Weighted Average Shares</t>
  </si>
  <si>
    <t>Debt Schedule</t>
  </si>
  <si>
    <t>Cash Flow Available for Financing Activities</t>
  </si>
  <si>
    <t>Proceeds from/ (Repurchase of) Equity</t>
  </si>
  <si>
    <t>Dividends</t>
  </si>
  <si>
    <t>+ Beginning Cash Balance</t>
  </si>
  <si>
    <t>- Minimum Cash Balance</t>
  </si>
  <si>
    <t>Cash Available for Debt Repayment</t>
  </si>
  <si>
    <t>Long Term Debt Issuance</t>
  </si>
  <si>
    <t>Long Term Debt (Repayments)</t>
  </si>
  <si>
    <t>Cash Available for Revolving Credit Facility</t>
  </si>
  <si>
    <t>Revolving Credit Facility</t>
  </si>
  <si>
    <t>Beginning Balance</t>
  </si>
  <si>
    <t>Discretionary (Paydown)/ Borrowings</t>
  </si>
  <si>
    <t>Ending Balance</t>
  </si>
  <si>
    <t>Long Term Debt</t>
  </si>
  <si>
    <t>Issuance</t>
  </si>
  <si>
    <t>(Repayment/ Amortization)</t>
  </si>
  <si>
    <t>Average Balance</t>
  </si>
  <si>
    <t>Interest Rate</t>
  </si>
  <si>
    <t>Interest Expense</t>
  </si>
  <si>
    <t>Total Interest Expense</t>
  </si>
  <si>
    <t>Cash Balances</t>
  </si>
  <si>
    <t>Interest Income</t>
  </si>
  <si>
    <t xml:space="preserve">Cost of Sales </t>
  </si>
  <si>
    <t>Purchases</t>
  </si>
  <si>
    <t>Accrued Income Taxes (% of COGS)</t>
  </si>
  <si>
    <t>Other accruals (% of COGS)</t>
  </si>
  <si>
    <t>Other Equipment</t>
  </si>
  <si>
    <t>Consolidated Working Capital</t>
  </si>
  <si>
    <t>Consolidated Depreciation and Capex</t>
  </si>
  <si>
    <t>Consolidated Amortization &amp; Intangible</t>
  </si>
  <si>
    <t>Consolidated Shareholder's Equity</t>
  </si>
  <si>
    <t>Consolidated Shares Outstanding</t>
  </si>
  <si>
    <t>Oral, Personal and Home Care</t>
  </si>
  <si>
    <t>Latin America</t>
  </si>
  <si>
    <t>Europe/South Pacific</t>
  </si>
  <si>
    <t>Asia</t>
  </si>
  <si>
    <t>Africa/Eurasia</t>
  </si>
  <si>
    <t>Total Oral, Personal and Home Care</t>
  </si>
  <si>
    <t>Total Net sales</t>
  </si>
  <si>
    <t>Pet Nutrition</t>
  </si>
  <si>
    <t>North America</t>
  </si>
  <si>
    <t>% growth (yoy)</t>
  </si>
  <si>
    <t>EBIT</t>
  </si>
  <si>
    <t>EBT</t>
  </si>
  <si>
    <t>Effective Tax Rates</t>
  </si>
  <si>
    <t>Less: Net income attributable to noncontrolling interests (% of Net Income)</t>
  </si>
  <si>
    <t>Total Depreciation (Other Equipment)</t>
  </si>
  <si>
    <t>Cash Flow for Financing Activities</t>
  </si>
  <si>
    <t>Current Portion of Long Term Debt</t>
  </si>
  <si>
    <t>Revolver</t>
  </si>
  <si>
    <t>Restricted Stock Units  (RSUs)</t>
  </si>
  <si>
    <t>Shares Issued (actual realization of options)</t>
  </si>
  <si>
    <t>EBITDA</t>
  </si>
  <si>
    <t>Prepared by Dheeraj Vaidya, CFA, FRM</t>
  </si>
  <si>
    <t xml:space="preserve">  Receivables </t>
  </si>
  <si>
    <t xml:space="preserve">  Receivables</t>
  </si>
  <si>
    <t xml:space="preserve">Adjustments to reconcile net income </t>
  </si>
  <si>
    <t>Other Long Term Asset Liability Schedule</t>
  </si>
  <si>
    <t>Liability</t>
  </si>
  <si>
    <t>Implied Share Price</t>
  </si>
  <si>
    <t>dheeraj@wallstreetmojo.com</t>
  </si>
  <si>
    <t>Table of Contents</t>
  </si>
  <si>
    <t>Income Statements</t>
  </si>
  <si>
    <t>Balance Sheet</t>
  </si>
  <si>
    <t>Cash Flows</t>
  </si>
  <si>
    <t>visit - www.wallstreetmojo.com</t>
  </si>
  <si>
    <t>Non-service related postretirement costs</t>
  </si>
  <si>
    <t>Short-term borrowing/(repayment) less than 90 days - net</t>
  </si>
  <si>
    <t>Loss on early extinguishment of debt</t>
  </si>
  <si>
    <t>Charge for U.S. tax reform</t>
  </si>
  <si>
    <t>Purchases of non-controlling interests in subsidiaries</t>
  </si>
  <si>
    <t>Solvency Ratios</t>
  </si>
  <si>
    <t>Current ratio</t>
  </si>
  <si>
    <t>Quick ratio</t>
  </si>
  <si>
    <t>Cash ratio</t>
  </si>
  <si>
    <t>Sales</t>
  </si>
  <si>
    <t>COGS</t>
  </si>
  <si>
    <t>Turnover Ratios</t>
  </si>
  <si>
    <t>Receivables turnover</t>
  </si>
  <si>
    <t>Inventory Turnover</t>
  </si>
  <si>
    <t>Payables turnover</t>
  </si>
  <si>
    <t>Days</t>
  </si>
  <si>
    <t>Average receivables collection period</t>
  </si>
  <si>
    <t>Average inventory processing period</t>
  </si>
  <si>
    <t>Cash Collection Cycle</t>
  </si>
  <si>
    <t>Operating Efficiency</t>
  </si>
  <si>
    <t>Net fixed asset turnover</t>
  </si>
  <si>
    <t>Equity turnover</t>
  </si>
  <si>
    <t>Operating Profitability</t>
  </si>
  <si>
    <t>Gross Profit Margin</t>
  </si>
  <si>
    <t>Operating Profit Margin</t>
  </si>
  <si>
    <t>Net Profit Margin</t>
  </si>
  <si>
    <t>Return on Total Assets</t>
  </si>
  <si>
    <t xml:space="preserve">ROE DuPont Analysis </t>
  </si>
  <si>
    <t>Financial Leverage</t>
  </si>
  <si>
    <t>Financial Risk Ratios</t>
  </si>
  <si>
    <t>Debt to equity ratio</t>
  </si>
  <si>
    <t>Debt ratio</t>
  </si>
  <si>
    <t>Interest coverage ratio</t>
  </si>
  <si>
    <t>DSCR</t>
  </si>
  <si>
    <t>Depreciation &amp; Amortization</t>
  </si>
  <si>
    <t>Long Term Debt Maturities</t>
  </si>
  <si>
    <t>Net Cash Interest</t>
  </si>
  <si>
    <t>Lease</t>
  </si>
  <si>
    <t>Dividend Payout Ratios</t>
  </si>
  <si>
    <t>Retention Ratio</t>
  </si>
  <si>
    <t>Sustainable Growth</t>
  </si>
  <si>
    <t>Trend Analysis</t>
  </si>
  <si>
    <t>Net Profit</t>
  </si>
  <si>
    <t>Business Risk</t>
  </si>
  <si>
    <t>Total Leverage</t>
  </si>
  <si>
    <t>Operating Leverage</t>
  </si>
  <si>
    <t>Return on Owner's Equity</t>
  </si>
  <si>
    <t>Profit Margin (Net Income / Sales)</t>
  </si>
  <si>
    <t>Asset Turnover (Sales / Average Assets)</t>
  </si>
  <si>
    <t>Total asset turnover (Sales / Average Assets)</t>
  </si>
  <si>
    <t>Return on Equity (Net Income / Total Equity)</t>
  </si>
  <si>
    <t>PPE (Break-up)</t>
  </si>
  <si>
    <t>Total  shareholders' equity</t>
  </si>
  <si>
    <t>Shares Repurchased (in millions)</t>
  </si>
  <si>
    <t>Restricted Stock Units</t>
  </si>
  <si>
    <t>Accounts payable, accrued income tax &amp; other accruals</t>
  </si>
  <si>
    <t>Debt (Long Term + Current Debt)</t>
  </si>
  <si>
    <t>Average Payable Days (payment period)</t>
  </si>
  <si>
    <t xml:space="preserve">  Gross profit Margin</t>
  </si>
  <si>
    <t xml:space="preserve">  Operating profit Margin (EBIT Margin)</t>
  </si>
  <si>
    <t xml:space="preserve">  Net income Margin</t>
  </si>
  <si>
    <t xml:space="preserve">  Net income Margin including noncontrolling interests</t>
  </si>
  <si>
    <t>Income before income taxes (EBT Margin)</t>
  </si>
  <si>
    <t>Dupont ROE</t>
  </si>
  <si>
    <t>Sales (% growth)</t>
  </si>
  <si>
    <t>Operating Profit (EBIT)  (% growth)</t>
  </si>
  <si>
    <t>Net Income  (% growth)</t>
  </si>
  <si>
    <t>Asset Leverage (Average Assets / Average Equity)</t>
  </si>
  <si>
    <t>Depreciation Forecast Sheet</t>
  </si>
  <si>
    <t>Amortization Forecast Sheet</t>
  </si>
  <si>
    <t>Working Capital Forecast</t>
  </si>
  <si>
    <t>Other Long Term Forecast</t>
  </si>
  <si>
    <t>Shareholder's Equity Forecast</t>
  </si>
  <si>
    <t>Shares Outstanding Forecast</t>
  </si>
  <si>
    <t>Debt Forecast</t>
  </si>
  <si>
    <t>For step by step instruction, please visit - https://www.wallstreetmojo.com/financial-modeling-in-excel/</t>
  </si>
  <si>
    <t>Financial Model - Colgate Palmolive (unsolved template)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</si>
</sst>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_(* #,##0.0_);_(* \(#,##0.0\);_(* &quot;-&quot;??_);_(@_)"/>
    <numFmt numFmtId="167" formatCode="0.0%"/>
    <numFmt numFmtId="168" formatCode="_(&quot;$&quot;* #,##0_);_(&quot;$&quot;* \(#,##0\);_(&quot;$&quot;* &quot;-&quot;??_);_(@_)"/>
    <numFmt numFmtId="169" formatCode="#,##0.0_);\(#,##0.0\)"/>
    <numFmt numFmtId="170" formatCode="0.0"/>
    <numFmt numFmtId="171" formatCode="_(* #,##0.0_);_(* \(#,##0.0\);_(* &quot;-&quot;_);_(@_)"/>
    <numFmt numFmtId="172" formatCode="&quot;$&quot;#,##0.0_);\(&quot;$&quot;#,##0.0\)"/>
    <numFmt numFmtId="173" formatCode="0.000"/>
    <numFmt numFmtId="174" formatCode="_(* #,##0.0_);_(* \(#,##0.0\);_(* &quot;-&quot;?_);_(@_)"/>
    <numFmt numFmtId="175" formatCode="#,##0.0"/>
    <numFmt numFmtId="176" formatCode=".0\x"/>
    <numFmt numFmtId="177" formatCode=".00\x"/>
    <numFmt numFmtId="178" formatCode="0.00\x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0070C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2"/>
      <color rgb="FF00B0F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Verdana"/>
      <family val="2"/>
    </font>
    <font>
      <sz val="11"/>
      <color indexed="8"/>
      <name val="Calibri"/>
      <family val="2"/>
    </font>
    <font>
      <u/>
      <sz val="11"/>
      <name val="Arial"/>
      <family val="2"/>
    </font>
    <font>
      <i/>
      <sz val="11"/>
      <name val="Arial"/>
      <family val="2"/>
    </font>
    <font>
      <sz val="11"/>
      <color indexed="48"/>
      <name val="Arial"/>
      <family val="2"/>
    </font>
    <font>
      <sz val="11"/>
      <color indexed="62"/>
      <name val="Arial"/>
      <family val="2"/>
    </font>
    <font>
      <sz val="11"/>
      <color indexed="17"/>
      <name val="Arial"/>
      <family val="2"/>
    </font>
    <font>
      <b/>
      <sz val="11"/>
      <color indexed="8"/>
      <name val="Arial"/>
      <family val="2"/>
    </font>
    <font>
      <sz val="11"/>
      <color indexed="12"/>
      <name val="Arial"/>
      <family val="2"/>
    </font>
    <font>
      <b/>
      <sz val="11"/>
      <color indexed="57"/>
      <name val="Arial"/>
      <family val="2"/>
    </font>
    <font>
      <b/>
      <sz val="11"/>
      <color indexed="17"/>
      <name val="Arial"/>
      <family val="2"/>
    </font>
    <font>
      <sz val="11"/>
      <color indexed="57"/>
      <name val="Arial"/>
      <family val="2"/>
    </font>
    <font>
      <sz val="11"/>
      <color indexed="18"/>
      <name val="Arial"/>
      <family val="2"/>
    </font>
    <font>
      <b/>
      <u/>
      <sz val="11"/>
      <name val="Arial"/>
      <family val="2"/>
    </font>
    <font>
      <sz val="11"/>
      <color rgb="FF00B050"/>
      <name val="Arial"/>
      <family val="2"/>
    </font>
    <font>
      <b/>
      <sz val="11"/>
      <color indexed="12"/>
      <name val="Arial"/>
      <family val="2"/>
    </font>
    <font>
      <b/>
      <u/>
      <sz val="11"/>
      <color rgb="FF00B0F0"/>
      <name val="Arial"/>
      <family val="2"/>
    </font>
    <font>
      <i/>
      <sz val="10"/>
      <color rgb="FF0070C0"/>
      <name val="Arial"/>
      <family val="2"/>
    </font>
    <font>
      <sz val="11"/>
      <color theme="6" tint="-0.499984740745262"/>
      <name val="Arial"/>
      <family val="2"/>
    </font>
    <font>
      <i/>
      <sz val="11"/>
      <color theme="1"/>
      <name val="Arial"/>
      <family val="2"/>
    </font>
    <font>
      <i/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B0F0"/>
      <name val="Arial"/>
      <family val="2"/>
    </font>
    <font>
      <i/>
      <sz val="11"/>
      <color rgb="FF00B0F0"/>
      <name val="Arial"/>
      <family val="2"/>
    </font>
    <font>
      <b/>
      <sz val="18"/>
      <color rgb="FF0C4E54"/>
      <name val="Arial"/>
      <family val="2"/>
    </font>
    <font>
      <b/>
      <u/>
      <sz val="12"/>
      <color rgb="FF0C4E54"/>
      <name val="Arial"/>
      <family val="2"/>
    </font>
    <font>
      <sz val="11"/>
      <color rgb="FF0C4E54"/>
      <name val="Arial"/>
      <family val="2"/>
    </font>
    <font>
      <sz val="10"/>
      <color rgb="FF0C4E54"/>
      <name val="Arial"/>
      <family val="2"/>
    </font>
    <font>
      <b/>
      <sz val="10"/>
      <color rgb="FF0C4E54"/>
      <name val="Arial"/>
      <family val="2"/>
    </font>
    <font>
      <u/>
      <sz val="16"/>
      <color rgb="FF0C4E54"/>
      <name val="Arial"/>
      <family val="2"/>
    </font>
    <font>
      <sz val="11"/>
      <color theme="0" tint="-0.34998626667073579"/>
      <name val="Arial"/>
      <family val="2"/>
    </font>
    <font>
      <b/>
      <sz val="11"/>
      <color rgb="FF0C4E54"/>
      <name val="Arial"/>
      <family val="2"/>
    </font>
    <font>
      <b/>
      <sz val="22"/>
      <color rgb="FF0C4E54"/>
      <name val="Arial"/>
      <family val="2"/>
    </font>
    <font>
      <b/>
      <u/>
      <sz val="11"/>
      <color rgb="FF0C4E54"/>
      <name val="Arial"/>
      <family val="2"/>
    </font>
    <font>
      <u/>
      <sz val="11"/>
      <color rgb="FF0C4E54"/>
      <name val="Arial"/>
      <family val="2"/>
    </font>
    <font>
      <b/>
      <sz val="14"/>
      <color rgb="FF0C4E54"/>
      <name val="Arial"/>
      <family val="2"/>
    </font>
    <font>
      <b/>
      <sz val="12"/>
      <color rgb="FF0C4E5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>
      <alignment vertical="center"/>
      <protection locked="0"/>
    </xf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20">
    <xf numFmtId="0" fontId="0" fillId="0" borderId="0" xfId="0"/>
    <xf numFmtId="0" fontId="2" fillId="0" borderId="1" xfId="0" applyFont="1" applyBorder="1"/>
    <xf numFmtId="0" fontId="2" fillId="0" borderId="0" xfId="0" applyFont="1" applyFill="1"/>
    <xf numFmtId="0" fontId="2" fillId="0" borderId="0" xfId="0" quotePrefix="1" applyFont="1" applyFill="1" applyAlignment="1">
      <alignment horizontal="left"/>
    </xf>
    <xf numFmtId="164" fontId="2" fillId="0" borderId="0" xfId="1" quotePrefix="1" applyNumberFormat="1" applyFont="1" applyFill="1" applyBorder="1" applyAlignment="1">
      <alignment horizontal="left"/>
    </xf>
    <xf numFmtId="164" fontId="2" fillId="0" borderId="0" xfId="1" applyNumberFormat="1" applyFont="1" applyFill="1"/>
    <xf numFmtId="164" fontId="2" fillId="0" borderId="3" xfId="1" applyNumberFormat="1" applyFont="1" applyFill="1" applyBorder="1"/>
    <xf numFmtId="164" fontId="2" fillId="0" borderId="0" xfId="1" applyNumberFormat="1" applyFont="1" applyFill="1" applyBorder="1"/>
    <xf numFmtId="164" fontId="2" fillId="0" borderId="3" xfId="1" quotePrefix="1" applyNumberFormat="1" applyFont="1" applyFill="1" applyBorder="1" applyAlignment="1">
      <alignment horizontal="left"/>
    </xf>
    <xf numFmtId="165" fontId="2" fillId="0" borderId="1" xfId="0" applyNumberFormat="1" applyFont="1" applyBorder="1"/>
    <xf numFmtId="164" fontId="2" fillId="0" borderId="1" xfId="1" applyNumberFormat="1" applyFont="1" applyFill="1" applyBorder="1"/>
    <xf numFmtId="164" fontId="3" fillId="0" borderId="0" xfId="1" applyNumberFormat="1" applyFont="1" applyFill="1"/>
    <xf numFmtId="164" fontId="3" fillId="0" borderId="2" xfId="1" applyNumberFormat="1" applyFont="1" applyFill="1" applyBorder="1"/>
    <xf numFmtId="164" fontId="3" fillId="0" borderId="0" xfId="1" applyNumberFormat="1" applyFont="1" applyFill="1" applyAlignment="1">
      <alignment horizontal="right"/>
    </xf>
    <xf numFmtId="164" fontId="3" fillId="0" borderId="2" xfId="1" applyNumberFormat="1" applyFont="1" applyFill="1" applyBorder="1" applyAlignment="1">
      <alignment horizontal="left"/>
    </xf>
    <xf numFmtId="0" fontId="4" fillId="0" borderId="0" xfId="0" applyFont="1"/>
    <xf numFmtId="0" fontId="6" fillId="0" borderId="0" xfId="0" applyFont="1"/>
    <xf numFmtId="167" fontId="2" fillId="0" borderId="0" xfId="2" applyNumberFormat="1" applyFont="1" applyFill="1" applyAlignment="1">
      <alignment horizontal="right"/>
    </xf>
    <xf numFmtId="167" fontId="2" fillId="0" borderId="0" xfId="2" quotePrefix="1" applyNumberFormat="1" applyFont="1" applyFill="1" applyBorder="1" applyAlignment="1">
      <alignment horizontal="right"/>
    </xf>
    <xf numFmtId="167" fontId="2" fillId="0" borderId="3" xfId="2" applyNumberFormat="1" applyFont="1" applyFill="1" applyBorder="1" applyAlignment="1">
      <alignment horizontal="right"/>
    </xf>
    <xf numFmtId="167" fontId="2" fillId="0" borderId="3" xfId="2" quotePrefix="1" applyNumberFormat="1" applyFont="1" applyFill="1" applyBorder="1" applyAlignment="1">
      <alignment horizontal="right"/>
    </xf>
    <xf numFmtId="167" fontId="2" fillId="0" borderId="4" xfId="2" applyNumberFormat="1" applyFont="1" applyFill="1" applyBorder="1" applyAlignment="1">
      <alignment horizontal="right"/>
    </xf>
    <xf numFmtId="167" fontId="2" fillId="0" borderId="2" xfId="2" applyNumberFormat="1" applyFont="1" applyFill="1" applyBorder="1" applyAlignment="1">
      <alignment horizontal="right"/>
    </xf>
    <xf numFmtId="0" fontId="7" fillId="0" borderId="0" xfId="0" quotePrefix="1" applyFont="1" applyAlignment="1">
      <alignment horizontal="left"/>
    </xf>
    <xf numFmtId="167" fontId="6" fillId="0" borderId="0" xfId="2" quotePrefix="1" applyNumberFormat="1" applyFont="1" applyFill="1" applyBorder="1" applyAlignment="1">
      <alignment horizontal="right"/>
    </xf>
    <xf numFmtId="167" fontId="6" fillId="0" borderId="3" xfId="2" applyNumberFormat="1" applyFont="1" applyFill="1" applyBorder="1" applyAlignment="1">
      <alignment horizontal="right"/>
    </xf>
    <xf numFmtId="167" fontId="6" fillId="0" borderId="4" xfId="2" applyNumberFormat="1" applyFont="1" applyFill="1" applyBorder="1" applyAlignment="1">
      <alignment horizontal="right"/>
    </xf>
    <xf numFmtId="0" fontId="8" fillId="0" borderId="1" xfId="0" applyFont="1" applyBorder="1"/>
    <xf numFmtId="0" fontId="8" fillId="0" borderId="1" xfId="0" applyFont="1" applyFill="1" applyBorder="1"/>
    <xf numFmtId="164" fontId="2" fillId="0" borderId="0" xfId="1" applyNumberFormat="1" applyFont="1" applyFill="1" applyAlignment="1"/>
    <xf numFmtId="164" fontId="2" fillId="0" borderId="0" xfId="1" quotePrefix="1" applyNumberFormat="1" applyFont="1" applyFill="1" applyAlignment="1">
      <alignment horizontal="left"/>
    </xf>
    <xf numFmtId="164" fontId="2" fillId="0" borderId="0" xfId="1" quotePrefix="1" applyNumberFormat="1" applyFont="1" applyFill="1" applyAlignment="1">
      <alignment horizontal="right"/>
    </xf>
    <xf numFmtId="164" fontId="2" fillId="0" borderId="1" xfId="1" applyNumberFormat="1" applyFont="1" applyFill="1" applyBorder="1" applyAlignment="1"/>
    <xf numFmtId="164" fontId="6" fillId="0" borderId="0" xfId="1" applyNumberFormat="1" applyFont="1" applyFill="1"/>
    <xf numFmtId="164" fontId="2" fillId="0" borderId="4" xfId="1" applyNumberFormat="1" applyFont="1" applyFill="1" applyBorder="1" applyAlignment="1">
      <alignment horizontal="left"/>
    </xf>
    <xf numFmtId="164" fontId="3" fillId="0" borderId="0" xfId="1" applyNumberFormat="1" applyFont="1" applyFill="1" applyAlignment="1"/>
    <xf numFmtId="164" fontId="3" fillId="0" borderId="0" xfId="1" quotePrefix="1" applyNumberFormat="1" applyFont="1" applyFill="1" applyAlignment="1">
      <alignment horizontal="left"/>
    </xf>
    <xf numFmtId="164" fontId="3" fillId="0" borderId="2" xfId="1" applyNumberFormat="1" applyFont="1" applyFill="1" applyBorder="1" applyAlignment="1"/>
    <xf numFmtId="164" fontId="3" fillId="0" borderId="2" xfId="1" quotePrefix="1" applyNumberFormat="1" applyFont="1" applyFill="1" applyBorder="1" applyAlignment="1">
      <alignment horizontal="left"/>
    </xf>
    <xf numFmtId="164" fontId="3" fillId="0" borderId="0" xfId="1" applyNumberFormat="1" applyFont="1" applyFill="1" applyBorder="1" applyAlignment="1"/>
    <xf numFmtId="164" fontId="3" fillId="0" borderId="0" xfId="1" quotePrefix="1" applyNumberFormat="1" applyFont="1" applyFill="1" applyBorder="1" applyAlignment="1">
      <alignment horizontal="left"/>
    </xf>
    <xf numFmtId="43" fontId="4" fillId="0" borderId="0" xfId="0" applyNumberFormat="1" applyFont="1"/>
    <xf numFmtId="0" fontId="9" fillId="0" borderId="0" xfId="3" applyFill="1"/>
    <xf numFmtId="165" fontId="6" fillId="0" borderId="1" xfId="0" applyNumberFormat="1" applyFont="1" applyBorder="1"/>
    <xf numFmtId="0" fontId="2" fillId="0" borderId="0" xfId="3" applyFont="1" applyFill="1"/>
    <xf numFmtId="168" fontId="3" fillId="0" borderId="0" xfId="4" applyNumberFormat="1" applyFont="1" applyFill="1"/>
    <xf numFmtId="0" fontId="3" fillId="0" borderId="0" xfId="3" applyFont="1" applyFill="1"/>
    <xf numFmtId="164" fontId="3" fillId="0" borderId="0" xfId="5" applyNumberFormat="1" applyFont="1" applyFill="1" applyAlignment="1"/>
    <xf numFmtId="41" fontId="3" fillId="0" borderId="0" xfId="5" applyNumberFormat="1" applyFont="1" applyAlignment="1">
      <alignment horizontal="right"/>
    </xf>
    <xf numFmtId="37" fontId="3" fillId="0" borderId="0" xfId="5" applyNumberFormat="1" applyFont="1" applyFill="1"/>
    <xf numFmtId="37" fontId="3" fillId="0" borderId="2" xfId="3" applyNumberFormat="1" applyFont="1" applyFill="1" applyBorder="1"/>
    <xf numFmtId="168" fontId="6" fillId="0" borderId="5" xfId="4" applyNumberFormat="1" applyFont="1" applyFill="1" applyBorder="1"/>
    <xf numFmtId="164" fontId="4" fillId="0" borderId="0" xfId="0" applyNumberFormat="1" applyFont="1"/>
    <xf numFmtId="0" fontId="0" fillId="0" borderId="0" xfId="0" applyFont="1"/>
    <xf numFmtId="0" fontId="14" fillId="0" borderId="0" xfId="0" applyFont="1"/>
    <xf numFmtId="0" fontId="15" fillId="0" borderId="0" xfId="0" applyFont="1"/>
    <xf numFmtId="167" fontId="8" fillId="0" borderId="0" xfId="8" applyNumberFormat="1" applyFont="1"/>
    <xf numFmtId="167" fontId="16" fillId="0" borderId="0" xfId="8" applyNumberFormat="1" applyFont="1"/>
    <xf numFmtId="171" fontId="4" fillId="0" borderId="0" xfId="0" applyNumberFormat="1" applyFont="1"/>
    <xf numFmtId="166" fontId="8" fillId="0" borderId="0" xfId="7" applyNumberFormat="1" applyFont="1"/>
    <xf numFmtId="0" fontId="19" fillId="0" borderId="2" xfId="0" applyFont="1" applyBorder="1"/>
    <xf numFmtId="0" fontId="4" fillId="0" borderId="2" xfId="0" applyFont="1" applyBorder="1"/>
    <xf numFmtId="0" fontId="4" fillId="0" borderId="0" xfId="0" applyFont="1" applyFill="1" applyBorder="1"/>
    <xf numFmtId="0" fontId="4" fillId="0" borderId="0" xfId="0" applyFont="1" applyAlignment="1">
      <alignment horizontal="left"/>
    </xf>
    <xf numFmtId="166" fontId="16" fillId="0" borderId="0" xfId="7" applyNumberFormat="1" applyFont="1" applyAlignment="1">
      <alignment horizontal="right"/>
    </xf>
    <xf numFmtId="0" fontId="4" fillId="0" borderId="0" xfId="0" applyFont="1" applyAlignment="1">
      <alignment horizontal="right"/>
    </xf>
    <xf numFmtId="167" fontId="4" fillId="0" borderId="0" xfId="8" applyNumberFormat="1" applyFont="1"/>
    <xf numFmtId="0" fontId="4" fillId="0" borderId="5" xfId="0" applyFont="1" applyBorder="1" applyAlignment="1">
      <alignment horizontal="left"/>
    </xf>
    <xf numFmtId="166" fontId="2" fillId="0" borderId="5" xfId="7" applyNumberFormat="1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5" xfId="0" applyFont="1" applyBorder="1"/>
    <xf numFmtId="167" fontId="4" fillId="0" borderId="0" xfId="0" applyNumberFormat="1" applyFont="1"/>
    <xf numFmtId="0" fontId="4" fillId="0" borderId="2" xfId="0" applyFont="1" applyFill="1" applyBorder="1" applyAlignment="1">
      <alignment horizontal="left"/>
    </xf>
    <xf numFmtId="41" fontId="19" fillId="0" borderId="2" xfId="0" applyNumberFormat="1" applyFont="1" applyBorder="1" applyAlignment="1">
      <alignment horizontal="right"/>
    </xf>
    <xf numFmtId="0" fontId="19" fillId="0" borderId="0" xfId="0" applyFont="1"/>
    <xf numFmtId="171" fontId="19" fillId="0" borderId="0" xfId="0" applyNumberFormat="1" applyFont="1"/>
    <xf numFmtId="0" fontId="4" fillId="0" borderId="0" xfId="0" applyFont="1" applyBorder="1"/>
    <xf numFmtId="166" fontId="4" fillId="0" borderId="0" xfId="7" applyNumberFormat="1" applyFont="1" applyBorder="1"/>
    <xf numFmtId="170" fontId="4" fillId="0" borderId="0" xfId="0" applyNumberFormat="1" applyFont="1"/>
    <xf numFmtId="166" fontId="4" fillId="0" borderId="0" xfId="7" applyNumberFormat="1" applyFont="1"/>
    <xf numFmtId="0" fontId="4" fillId="0" borderId="0" xfId="0" applyFont="1" applyAlignment="1">
      <alignment horizontal="centerContinuous"/>
    </xf>
    <xf numFmtId="172" fontId="4" fillId="0" borderId="0" xfId="0" applyNumberFormat="1" applyFont="1" applyAlignment="1">
      <alignment horizontal="right"/>
    </xf>
    <xf numFmtId="170" fontId="4" fillId="0" borderId="0" xfId="0" applyNumberFormat="1" applyFont="1" applyAlignment="1">
      <alignment horizontal="right"/>
    </xf>
    <xf numFmtId="169" fontId="4" fillId="0" borderId="0" xfId="0" applyNumberFormat="1" applyFont="1" applyAlignment="1">
      <alignment horizontal="right"/>
    </xf>
    <xf numFmtId="0" fontId="19" fillId="0" borderId="5" xfId="0" applyFont="1" applyBorder="1"/>
    <xf numFmtId="166" fontId="19" fillId="0" borderId="5" xfId="0" applyNumberFormat="1" applyFont="1" applyBorder="1"/>
    <xf numFmtId="0" fontId="19" fillId="0" borderId="6" xfId="0" applyFont="1" applyBorder="1"/>
    <xf numFmtId="166" fontId="21" fillId="0" borderId="7" xfId="7" applyNumberFormat="1" applyFont="1" applyBorder="1"/>
    <xf numFmtId="166" fontId="19" fillId="0" borderId="7" xfId="7" applyNumberFormat="1" applyFont="1" applyBorder="1"/>
    <xf numFmtId="41" fontId="22" fillId="0" borderId="0" xfId="6" applyNumberFormat="1" applyFont="1" applyBorder="1">
      <alignment vertical="center"/>
      <protection locked="0"/>
    </xf>
    <xf numFmtId="41" fontId="17" fillId="0" borderId="0" xfId="6" applyNumberFormat="1" applyFont="1" applyBorder="1">
      <alignment vertical="center"/>
      <protection locked="0"/>
    </xf>
    <xf numFmtId="0" fontId="6" fillId="0" borderId="0" xfId="0" applyFont="1" applyAlignment="1">
      <alignment horizontal="right"/>
    </xf>
    <xf numFmtId="170" fontId="2" fillId="0" borderId="0" xfId="0" applyNumberFormat="1" applyFont="1" applyFill="1" applyBorder="1"/>
    <xf numFmtId="166" fontId="4" fillId="2" borderId="0" xfId="7" applyNumberFormat="1" applyFont="1" applyFill="1"/>
    <xf numFmtId="166" fontId="4" fillId="0" borderId="0" xfId="7" applyNumberFormat="1" applyFont="1" applyFill="1"/>
    <xf numFmtId="166" fontId="23" fillId="0" borderId="0" xfId="7" applyNumberFormat="1" applyFont="1" applyFill="1"/>
    <xf numFmtId="166" fontId="8" fillId="0" borderId="0" xfId="7" applyNumberFormat="1" applyFont="1" applyFill="1"/>
    <xf numFmtId="0" fontId="20" fillId="0" borderId="0" xfId="0" applyFont="1"/>
    <xf numFmtId="166" fontId="18" fillId="0" borderId="0" xfId="7" applyNumberFormat="1" applyFont="1"/>
    <xf numFmtId="166" fontId="24" fillId="2" borderId="0" xfId="7" applyNumberFormat="1" applyFont="1" applyFill="1" applyBorder="1" applyAlignment="1" applyProtection="1">
      <alignment vertical="center"/>
      <protection locked="0"/>
    </xf>
    <xf numFmtId="166" fontId="18" fillId="0" borderId="0" xfId="7" applyNumberFormat="1" applyFont="1" applyBorder="1" applyAlignment="1" applyProtection="1">
      <alignment vertical="center"/>
      <protection locked="0"/>
    </xf>
    <xf numFmtId="166" fontId="8" fillId="2" borderId="0" xfId="7" applyNumberFormat="1" applyFont="1" applyFill="1"/>
    <xf numFmtId="166" fontId="2" fillId="0" borderId="0" xfId="7" applyNumberFormat="1" applyFont="1"/>
    <xf numFmtId="167" fontId="17" fillId="0" borderId="0" xfId="0" applyNumberFormat="1" applyFont="1"/>
    <xf numFmtId="167" fontId="8" fillId="0" borderId="0" xfId="0" applyNumberFormat="1" applyFont="1"/>
    <xf numFmtId="166" fontId="6" fillId="2" borderId="0" xfId="7" applyNumberFormat="1" applyFont="1" applyFill="1" applyBorder="1" applyAlignment="1" applyProtection="1">
      <alignment vertical="center"/>
      <protection locked="0"/>
    </xf>
    <xf numFmtId="166" fontId="22" fillId="0" borderId="0" xfId="7" applyNumberFormat="1" applyFont="1" applyBorder="1" applyAlignment="1" applyProtection="1">
      <alignment vertical="center"/>
      <protection locked="0"/>
    </xf>
    <xf numFmtId="0" fontId="4" fillId="0" borderId="0" xfId="0" quotePrefix="1" applyFont="1"/>
    <xf numFmtId="166" fontId="19" fillId="0" borderId="0" xfId="7" applyNumberFormat="1" applyFont="1"/>
    <xf numFmtId="166" fontId="20" fillId="0" borderId="0" xfId="7" applyNumberFormat="1" applyFont="1" applyBorder="1"/>
    <xf numFmtId="166" fontId="20" fillId="0" borderId="2" xfId="7" applyNumberFormat="1" applyFont="1" applyBorder="1"/>
    <xf numFmtId="166" fontId="4" fillId="0" borderId="0" xfId="0" applyNumberFormat="1" applyFont="1"/>
    <xf numFmtId="10" fontId="17" fillId="0" borderId="0" xfId="0" applyNumberFormat="1" applyFont="1"/>
    <xf numFmtId="164" fontId="18" fillId="0" borderId="0" xfId="1" applyNumberFormat="1" applyFont="1"/>
    <xf numFmtId="164" fontId="4" fillId="0" borderId="0" xfId="1" applyNumberFormat="1" applyFont="1"/>
    <xf numFmtId="164" fontId="19" fillId="0" borderId="0" xfId="1" applyNumberFormat="1" applyFont="1"/>
    <xf numFmtId="164" fontId="8" fillId="0" borderId="0" xfId="1" applyNumberFormat="1" applyFont="1"/>
    <xf numFmtId="167" fontId="8" fillId="0" borderId="0" xfId="2" applyNumberFormat="1" applyFont="1"/>
    <xf numFmtId="0" fontId="6" fillId="0" borderId="5" xfId="0" applyFont="1" applyBorder="1"/>
    <xf numFmtId="164" fontId="4" fillId="0" borderId="5" xfId="1" applyNumberFormat="1" applyFont="1" applyBorder="1"/>
    <xf numFmtId="164" fontId="8" fillId="0" borderId="5" xfId="1" applyNumberFormat="1" applyFont="1" applyBorder="1"/>
    <xf numFmtId="164" fontId="6" fillId="0" borderId="8" xfId="1" applyNumberFormat="1" applyFont="1" applyBorder="1"/>
    <xf numFmtId="164" fontId="19" fillId="0" borderId="8" xfId="1" applyNumberFormat="1" applyFont="1" applyBorder="1"/>
    <xf numFmtId="0" fontId="2" fillId="0" borderId="1" xfId="3" applyFont="1" applyFill="1" applyBorder="1"/>
    <xf numFmtId="0" fontId="25" fillId="0" borderId="0" xfId="0" applyFont="1"/>
    <xf numFmtId="0" fontId="5" fillId="0" borderId="8" xfId="0" applyFont="1" applyBorder="1"/>
    <xf numFmtId="0" fontId="4" fillId="3" borderId="0" xfId="0" applyFont="1" applyFill="1"/>
    <xf numFmtId="171" fontId="4" fillId="3" borderId="0" xfId="0" applyNumberFormat="1" applyFont="1" applyFill="1"/>
    <xf numFmtId="166" fontId="8" fillId="3" borderId="0" xfId="7" applyNumberFormat="1" applyFont="1" applyFill="1"/>
    <xf numFmtId="0" fontId="28" fillId="0" borderId="0" xfId="0" applyFont="1"/>
    <xf numFmtId="0" fontId="9" fillId="0" borderId="0" xfId="0" applyFont="1" applyAlignment="1">
      <alignment vertical="top"/>
    </xf>
    <xf numFmtId="0" fontId="9" fillId="0" borderId="0" xfId="0" applyFont="1" applyAlignment="1">
      <alignment horizontal="left" vertical="top" indent="2"/>
    </xf>
    <xf numFmtId="0" fontId="10" fillId="0" borderId="0" xfId="0" applyFont="1" applyAlignment="1">
      <alignment vertical="top"/>
    </xf>
    <xf numFmtId="0" fontId="10" fillId="0" borderId="5" xfId="0" applyFont="1" applyBorder="1" applyAlignment="1">
      <alignment vertical="top"/>
    </xf>
    <xf numFmtId="0" fontId="4" fillId="0" borderId="1" xfId="0" applyFont="1" applyBorder="1"/>
    <xf numFmtId="42" fontId="3" fillId="0" borderId="0" xfId="0" applyNumberFormat="1" applyFont="1" applyAlignment="1">
      <alignment vertical="top"/>
    </xf>
    <xf numFmtId="167" fontId="15" fillId="0" borderId="0" xfId="2" applyNumberFormat="1" applyFont="1" applyAlignment="1">
      <alignment vertical="top"/>
    </xf>
    <xf numFmtId="37" fontId="3" fillId="0" borderId="0" xfId="0" applyNumberFormat="1" applyFont="1" applyAlignment="1">
      <alignment vertical="top"/>
    </xf>
    <xf numFmtId="37" fontId="2" fillId="0" borderId="0" xfId="0" applyNumberFormat="1" applyFont="1" applyAlignment="1">
      <alignment vertical="top"/>
    </xf>
    <xf numFmtId="42" fontId="6" fillId="0" borderId="5" xfId="0" applyNumberFormat="1" applyFont="1" applyBorder="1" applyAlignment="1">
      <alignment vertical="top"/>
    </xf>
    <xf numFmtId="0" fontId="29" fillId="0" borderId="0" xfId="0" applyFont="1" applyAlignment="1">
      <alignment horizontal="left" vertical="top" indent="2"/>
    </xf>
    <xf numFmtId="167" fontId="3" fillId="0" borderId="0" xfId="0" applyNumberFormat="1" applyFont="1"/>
    <xf numFmtId="167" fontId="4" fillId="0" borderId="0" xfId="2" applyNumberFormat="1" applyFont="1"/>
    <xf numFmtId="164" fontId="3" fillId="0" borderId="0" xfId="1" applyNumberFormat="1" applyFont="1"/>
    <xf numFmtId="167" fontId="3" fillId="0" borderId="0" xfId="2" applyNumberFormat="1" applyFont="1"/>
    <xf numFmtId="164" fontId="26" fillId="0" borderId="0" xfId="1" quotePrefix="1" applyNumberFormat="1" applyFont="1" applyFill="1" applyAlignment="1">
      <alignment horizontal="left"/>
    </xf>
    <xf numFmtId="164" fontId="26" fillId="0" borderId="2" xfId="1" quotePrefix="1" applyNumberFormat="1" applyFont="1" applyFill="1" applyBorder="1" applyAlignment="1">
      <alignment horizontal="left"/>
    </xf>
    <xf numFmtId="0" fontId="19" fillId="4" borderId="0" xfId="0" applyFont="1" applyFill="1"/>
    <xf numFmtId="0" fontId="4" fillId="0" borderId="9" xfId="0" applyFont="1" applyBorder="1" applyAlignment="1">
      <alignment horizontal="left" indent="1"/>
    </xf>
    <xf numFmtId="0" fontId="4" fillId="0" borderId="10" xfId="0" applyFont="1" applyBorder="1"/>
    <xf numFmtId="166" fontId="4" fillId="0" borderId="10" xfId="7" applyNumberFormat="1" applyFont="1" applyBorder="1"/>
    <xf numFmtId="0" fontId="4" fillId="0" borderId="11" xfId="0" applyFont="1" applyBorder="1" applyAlignment="1">
      <alignment horizontal="left" indent="1"/>
    </xf>
    <xf numFmtId="0" fontId="4" fillId="0" borderId="12" xfId="0" applyFont="1" applyBorder="1" applyAlignment="1">
      <alignment horizontal="left" indent="1"/>
    </xf>
    <xf numFmtId="166" fontId="4" fillId="0" borderId="1" xfId="7" applyNumberFormat="1" applyFont="1" applyBorder="1"/>
    <xf numFmtId="166" fontId="3" fillId="0" borderId="0" xfId="7" applyNumberFormat="1" applyFont="1" applyFill="1"/>
    <xf numFmtId="164" fontId="26" fillId="0" borderId="0" xfId="1" applyNumberFormat="1" applyFont="1" applyFill="1"/>
    <xf numFmtId="168" fontId="26" fillId="0" borderId="0" xfId="4" applyNumberFormat="1" applyFont="1" applyFill="1"/>
    <xf numFmtId="0" fontId="26" fillId="0" borderId="0" xfId="3" applyFont="1" applyFill="1"/>
    <xf numFmtId="37" fontId="26" fillId="0" borderId="0" xfId="3" applyNumberFormat="1" applyFont="1" applyFill="1"/>
    <xf numFmtId="166" fontId="26" fillId="0" borderId="0" xfId="1" applyNumberFormat="1" applyFont="1" applyFill="1"/>
    <xf numFmtId="164" fontId="26" fillId="0" borderId="0" xfId="1" applyNumberFormat="1" applyFont="1" applyFill="1" applyAlignment="1"/>
    <xf numFmtId="166" fontId="20" fillId="0" borderId="0" xfId="7" applyNumberFormat="1" applyFont="1" applyFill="1" applyBorder="1"/>
    <xf numFmtId="0" fontId="4" fillId="0" borderId="0" xfId="0" applyFont="1" applyFill="1"/>
    <xf numFmtId="0" fontId="4" fillId="0" borderId="8" xfId="0" applyFont="1" applyBorder="1"/>
    <xf numFmtId="0" fontId="5" fillId="0" borderId="0" xfId="0" applyFont="1" applyFill="1"/>
    <xf numFmtId="0" fontId="4" fillId="0" borderId="6" xfId="0" applyFont="1" applyFill="1" applyBorder="1"/>
    <xf numFmtId="164" fontId="4" fillId="0" borderId="7" xfId="1" applyNumberFormat="1" applyFont="1" applyFill="1" applyBorder="1"/>
    <xf numFmtId="166" fontId="24" fillId="0" borderId="0" xfId="7" applyNumberFormat="1" applyFont="1" applyFill="1" applyBorder="1" applyAlignment="1" applyProtection="1">
      <alignment vertical="center"/>
      <protection locked="0"/>
    </xf>
    <xf numFmtId="166" fontId="2" fillId="0" borderId="0" xfId="7" applyNumberFormat="1" applyFont="1" applyFill="1"/>
    <xf numFmtId="166" fontId="18" fillId="0" borderId="0" xfId="7" applyNumberFormat="1" applyFont="1" applyFill="1"/>
    <xf numFmtId="174" fontId="4" fillId="0" borderId="0" xfId="0" applyNumberFormat="1" applyFont="1" applyFill="1"/>
    <xf numFmtId="166" fontId="4" fillId="0" borderId="0" xfId="0" applyNumberFormat="1" applyFont="1" applyFill="1"/>
    <xf numFmtId="43" fontId="4" fillId="0" borderId="0" xfId="0" applyNumberFormat="1" applyFont="1" applyFill="1"/>
    <xf numFmtId="10" fontId="17" fillId="0" borderId="0" xfId="0" applyNumberFormat="1" applyFont="1" applyFill="1"/>
    <xf numFmtId="41" fontId="18" fillId="0" borderId="0" xfId="6" applyNumberFormat="1" applyFont="1" applyBorder="1">
      <alignment vertical="center"/>
      <protection locked="0"/>
    </xf>
    <xf numFmtId="164" fontId="18" fillId="0" borderId="8" xfId="1" applyNumberFormat="1" applyFont="1" applyBorder="1"/>
    <xf numFmtId="166" fontId="3" fillId="0" borderId="0" xfId="1" applyNumberFormat="1" applyFont="1"/>
    <xf numFmtId="166" fontId="30" fillId="0" borderId="0" xfId="1" applyNumberFormat="1" applyFont="1"/>
    <xf numFmtId="166" fontId="3" fillId="0" borderId="0" xfId="7" applyNumberFormat="1" applyFont="1"/>
    <xf numFmtId="166" fontId="3" fillId="0" borderId="0" xfId="7" applyNumberFormat="1" applyFont="1" applyBorder="1" applyAlignment="1" applyProtection="1">
      <alignment vertical="center"/>
      <protection locked="0"/>
    </xf>
    <xf numFmtId="43" fontId="18" fillId="0" borderId="0" xfId="1" applyFont="1"/>
    <xf numFmtId="164" fontId="24" fillId="2" borderId="0" xfId="1" applyNumberFormat="1" applyFont="1" applyFill="1" applyBorder="1" applyAlignment="1" applyProtection="1">
      <alignment vertical="center"/>
      <protection locked="0"/>
    </xf>
    <xf numFmtId="164" fontId="8" fillId="2" borderId="0" xfId="1" applyNumberFormat="1" applyFont="1" applyFill="1"/>
    <xf numFmtId="164" fontId="2" fillId="0" borderId="0" xfId="1" applyNumberFormat="1" applyFont="1" applyBorder="1"/>
    <xf numFmtId="164" fontId="20" fillId="0" borderId="0" xfId="1" applyNumberFormat="1" applyFont="1"/>
    <xf numFmtId="164" fontId="8" fillId="0" borderId="0" xfId="1" applyNumberFormat="1" applyFont="1" applyFill="1"/>
    <xf numFmtId="164" fontId="20" fillId="0" borderId="0" xfId="1" applyNumberFormat="1" applyFont="1" applyBorder="1"/>
    <xf numFmtId="164" fontId="26" fillId="0" borderId="0" xfId="1" applyNumberFormat="1" applyFont="1" applyFill="1" applyBorder="1"/>
    <xf numFmtId="164" fontId="17" fillId="0" borderId="0" xfId="1" applyNumberFormat="1" applyFont="1"/>
    <xf numFmtId="164" fontId="2" fillId="0" borderId="0" xfId="1" applyNumberFormat="1" applyFont="1" applyBorder="1" applyAlignment="1" applyProtection="1">
      <alignment vertical="center"/>
      <protection locked="0"/>
    </xf>
    <xf numFmtId="173" fontId="3" fillId="0" borderId="0" xfId="0" applyNumberFormat="1" applyFont="1"/>
    <xf numFmtId="176" fontId="2" fillId="0" borderId="0" xfId="1" applyNumberFormat="1" applyFont="1" applyFill="1"/>
    <xf numFmtId="176" fontId="3" fillId="0" borderId="0" xfId="1" applyNumberFormat="1" applyFont="1" applyFill="1"/>
    <xf numFmtId="43" fontId="3" fillId="0" borderId="0" xfId="1" applyNumberFormat="1" applyFont="1" applyAlignment="1">
      <alignment vertical="top"/>
    </xf>
    <xf numFmtId="0" fontId="31" fillId="0" borderId="0" xfId="0" applyFont="1"/>
    <xf numFmtId="164" fontId="32" fillId="0" borderId="0" xfId="1" applyNumberFormat="1" applyFont="1"/>
    <xf numFmtId="0" fontId="4" fillId="0" borderId="4" xfId="0" applyFont="1" applyBorder="1"/>
    <xf numFmtId="166" fontId="20" fillId="0" borderId="4" xfId="7" applyNumberFormat="1" applyFont="1" applyFill="1" applyBorder="1"/>
    <xf numFmtId="166" fontId="2" fillId="0" borderId="5" xfId="7" applyNumberFormat="1" applyFont="1" applyBorder="1" applyAlignment="1" applyProtection="1">
      <alignment vertical="center"/>
      <protection locked="0"/>
    </xf>
    <xf numFmtId="166" fontId="2" fillId="0" borderId="5" xfId="7" applyNumberFormat="1" applyFont="1" applyFill="1" applyBorder="1" applyAlignment="1" applyProtection="1">
      <alignment vertical="center"/>
      <protection locked="0"/>
    </xf>
    <xf numFmtId="0" fontId="5" fillId="4" borderId="0" xfId="0" applyFont="1" applyFill="1"/>
    <xf numFmtId="0" fontId="4" fillId="4" borderId="0" xfId="0" applyFont="1" applyFill="1"/>
    <xf numFmtId="177" fontId="4" fillId="0" borderId="0" xfId="1" applyNumberFormat="1" applyFont="1" applyBorder="1"/>
    <xf numFmtId="177" fontId="4" fillId="0" borderId="0" xfId="1" applyNumberFormat="1" applyFont="1"/>
    <xf numFmtId="166" fontId="4" fillId="0" borderId="0" xfId="1" applyNumberFormat="1" applyFont="1"/>
    <xf numFmtId="167" fontId="5" fillId="0" borderId="0" xfId="2" applyNumberFormat="1" applyFont="1"/>
    <xf numFmtId="0" fontId="5" fillId="0" borderId="0" xfId="0" applyFont="1"/>
    <xf numFmtId="37" fontId="4" fillId="0" borderId="0" xfId="0" applyNumberFormat="1" applyFont="1"/>
    <xf numFmtId="43" fontId="4" fillId="0" borderId="0" xfId="1" applyFont="1"/>
    <xf numFmtId="9" fontId="4" fillId="0" borderId="0" xfId="2" applyFont="1"/>
    <xf numFmtId="9" fontId="4" fillId="0" borderId="0" xfId="0" applyNumberFormat="1" applyFont="1"/>
    <xf numFmtId="165" fontId="4" fillId="4" borderId="2" xfId="0" applyNumberFormat="1" applyFont="1" applyFill="1" applyBorder="1"/>
    <xf numFmtId="178" fontId="4" fillId="0" borderId="0" xfId="1" applyNumberFormat="1" applyFont="1" applyBorder="1"/>
    <xf numFmtId="0" fontId="2" fillId="0" borderId="0" xfId="0" applyFont="1"/>
    <xf numFmtId="0" fontId="2" fillId="0" borderId="0" xfId="0" quotePrefix="1" applyFont="1" applyAlignment="1">
      <alignment horizontal="left"/>
    </xf>
    <xf numFmtId="167" fontId="2" fillId="0" borderId="0" xfId="2" applyNumberFormat="1" applyFont="1" applyFill="1" applyAlignment="1"/>
    <xf numFmtId="0" fontId="2" fillId="0" borderId="0" xfId="0" quotePrefix="1" applyFont="1" applyAlignment="1">
      <alignment horizontal="left" wrapText="1" indent="4"/>
    </xf>
    <xf numFmtId="0" fontId="2" fillId="0" borderId="0" xfId="0" applyFont="1" applyAlignment="1">
      <alignment horizontal="left"/>
    </xf>
    <xf numFmtId="165" fontId="6" fillId="0" borderId="0" xfId="0" applyNumberFormat="1" applyFont="1" applyBorder="1"/>
    <xf numFmtId="6" fontId="26" fillId="0" borderId="0" xfId="0" applyNumberFormat="1" applyFont="1"/>
    <xf numFmtId="6" fontId="34" fillId="0" borderId="0" xfId="0" applyNumberFormat="1" applyFont="1"/>
    <xf numFmtId="167" fontId="35" fillId="0" borderId="0" xfId="2" applyNumberFormat="1" applyFont="1" applyAlignment="1">
      <alignment vertical="top"/>
    </xf>
    <xf numFmtId="42" fontId="2" fillId="0" borderId="0" xfId="0" applyNumberFormat="1" applyFont="1" applyAlignment="1">
      <alignment vertical="top"/>
    </xf>
    <xf numFmtId="167" fontId="34" fillId="0" borderId="2" xfId="2" applyNumberFormat="1" applyFont="1" applyFill="1" applyBorder="1" applyAlignment="1">
      <alignment horizontal="right"/>
    </xf>
    <xf numFmtId="167" fontId="34" fillId="0" borderId="0" xfId="2" applyNumberFormat="1" applyFont="1" applyFill="1" applyAlignment="1">
      <alignment horizontal="right"/>
    </xf>
    <xf numFmtId="167" fontId="34" fillId="0" borderId="0" xfId="2" applyNumberFormat="1" applyFont="1"/>
    <xf numFmtId="164" fontId="2" fillId="0" borderId="2" xfId="1" applyNumberFormat="1" applyFont="1" applyFill="1" applyBorder="1"/>
    <xf numFmtId="167" fontId="6" fillId="0" borderId="0" xfId="2" applyNumberFormat="1" applyFont="1" applyFill="1" applyBorder="1" applyAlignment="1">
      <alignment horizontal="right"/>
    </xf>
    <xf numFmtId="167" fontId="34" fillId="0" borderId="0" xfId="2" applyNumberFormat="1" applyFont="1" applyFill="1" applyBorder="1" applyAlignment="1">
      <alignment horizontal="right"/>
    </xf>
    <xf numFmtId="43" fontId="2" fillId="0" borderId="4" xfId="1" applyNumberFormat="1" applyFont="1" applyFill="1" applyBorder="1"/>
    <xf numFmtId="43" fontId="2" fillId="0" borderId="1" xfId="1" applyNumberFormat="1" applyFont="1" applyFill="1" applyBorder="1"/>
    <xf numFmtId="164" fontId="2" fillId="0" borderId="0" xfId="1" applyNumberFormat="1" applyFont="1"/>
    <xf numFmtId="167" fontId="3" fillId="0" borderId="0" xfId="8" applyNumberFormat="1" applyFont="1"/>
    <xf numFmtId="164" fontId="26" fillId="0" borderId="2" xfId="1" applyNumberFormat="1" applyFont="1" applyFill="1" applyBorder="1"/>
    <xf numFmtId="43" fontId="17" fillId="0" borderId="0" xfId="1" applyFont="1"/>
    <xf numFmtId="43" fontId="17" fillId="0" borderId="0" xfId="1" applyFont="1" applyFill="1"/>
    <xf numFmtId="164" fontId="26" fillId="0" borderId="0" xfId="1" applyNumberFormat="1" applyFont="1" applyBorder="1"/>
    <xf numFmtId="3" fontId="0" fillId="0" borderId="0" xfId="0" applyNumberFormat="1" applyFont="1"/>
    <xf numFmtId="166" fontId="2" fillId="0" borderId="4" xfId="7" applyNumberFormat="1" applyFont="1" applyFill="1" applyBorder="1"/>
    <xf numFmtId="166" fontId="26" fillId="0" borderId="0" xfId="7" applyNumberFormat="1" applyFont="1" applyFill="1" applyBorder="1" applyAlignment="1" applyProtection="1">
      <alignment vertical="center"/>
      <protection locked="0"/>
    </xf>
    <xf numFmtId="166" fontId="26" fillId="0" borderId="0" xfId="7" applyNumberFormat="1" applyFont="1"/>
    <xf numFmtId="174" fontId="0" fillId="0" borderId="0" xfId="0" applyNumberFormat="1" applyFont="1"/>
    <xf numFmtId="164" fontId="2" fillId="0" borderId="2" xfId="1" applyNumberFormat="1" applyFont="1" applyFill="1" applyBorder="1" applyAlignment="1">
      <alignment horizontal="left"/>
    </xf>
    <xf numFmtId="164" fontId="4" fillId="0" borderId="0" xfId="0" applyNumberFormat="1" applyFont="1" applyFill="1"/>
    <xf numFmtId="167" fontId="4" fillId="0" borderId="0" xfId="2" applyNumberFormat="1" applyFont="1" applyFill="1"/>
    <xf numFmtId="0" fontId="36" fillId="0" borderId="0" xfId="0" applyFont="1"/>
    <xf numFmtId="0" fontId="37" fillId="0" borderId="0" xfId="0" quotePrefix="1" applyFont="1" applyAlignment="1">
      <alignment horizontal="left"/>
    </xf>
    <xf numFmtId="43" fontId="3" fillId="0" borderId="4" xfId="1" applyFont="1" applyFill="1" applyBorder="1"/>
    <xf numFmtId="43" fontId="3" fillId="0" borderId="1" xfId="1" applyFont="1" applyFill="1" applyBorder="1"/>
    <xf numFmtId="43" fontId="3" fillId="0" borderId="0" xfId="1" applyFont="1" applyFill="1" applyBorder="1"/>
    <xf numFmtId="43" fontId="26" fillId="0" borderId="0" xfId="1" applyFont="1" applyFill="1"/>
    <xf numFmtId="0" fontId="6" fillId="0" borderId="0" xfId="0" quotePrefix="1" applyFont="1" applyAlignment="1">
      <alignment horizontal="left"/>
    </xf>
    <xf numFmtId="0" fontId="10" fillId="0" borderId="13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37" fontId="2" fillId="0" borderId="4" xfId="0" applyNumberFormat="1" applyFont="1" applyBorder="1" applyAlignment="1">
      <alignment vertical="top"/>
    </xf>
    <xf numFmtId="0" fontId="10" fillId="0" borderId="15" xfId="0" applyFont="1" applyBorder="1" applyAlignment="1">
      <alignment vertical="top"/>
    </xf>
    <xf numFmtId="0" fontId="38" fillId="0" borderId="0" xfId="0" applyFont="1"/>
    <xf numFmtId="165" fontId="6" fillId="0" borderId="0" xfId="0" applyNumberFormat="1" applyFont="1"/>
    <xf numFmtId="167" fontId="2" fillId="0" borderId="1" xfId="2" applyNumberFormat="1" applyFont="1" applyFill="1" applyBorder="1" applyAlignment="1"/>
    <xf numFmtId="164" fontId="38" fillId="0" borderId="0" xfId="1" applyNumberFormat="1" applyFont="1" applyFill="1" applyAlignment="1"/>
    <xf numFmtId="0" fontId="39" fillId="0" borderId="0" xfId="3" applyFont="1"/>
    <xf numFmtId="0" fontId="2" fillId="0" borderId="0" xfId="3" applyFont="1"/>
    <xf numFmtId="0" fontId="6" fillId="0" borderId="0" xfId="3" applyFont="1"/>
    <xf numFmtId="169" fontId="2" fillId="0" borderId="0" xfId="3" applyNumberFormat="1" applyFont="1"/>
    <xf numFmtId="0" fontId="2" fillId="0" borderId="0" xfId="3" applyFont="1" applyAlignment="1">
      <alignment horizontal="left" indent="2"/>
    </xf>
    <xf numFmtId="37" fontId="3" fillId="0" borderId="0" xfId="3" applyNumberFormat="1" applyFont="1"/>
    <xf numFmtId="0" fontId="3" fillId="0" borderId="0" xfId="3" applyFont="1"/>
    <xf numFmtId="37" fontId="2" fillId="0" borderId="0" xfId="3" applyNumberFormat="1" applyFont="1"/>
    <xf numFmtId="37" fontId="3" fillId="0" borderId="2" xfId="3" applyNumberFormat="1" applyFont="1" applyBorder="1"/>
    <xf numFmtId="37" fontId="6" fillId="0" borderId="4" xfId="3" applyNumberFormat="1" applyFont="1" applyBorder="1"/>
    <xf numFmtId="3" fontId="3" fillId="0" borderId="0" xfId="3" applyNumberFormat="1" applyFont="1"/>
    <xf numFmtId="169" fontId="10" fillId="0" borderId="0" xfId="3" applyNumberFormat="1" applyFont="1"/>
    <xf numFmtId="0" fontId="10" fillId="0" borderId="0" xfId="3" applyFont="1"/>
    <xf numFmtId="0" fontId="39" fillId="0" borderId="0" xfId="3" applyFont="1" applyFill="1"/>
    <xf numFmtId="0" fontId="40" fillId="0" borderId="0" xfId="3" applyFont="1" applyFill="1"/>
    <xf numFmtId="0" fontId="41" fillId="0" borderId="0" xfId="0" quotePrefix="1" applyFont="1" applyAlignment="1">
      <alignment horizontal="left"/>
    </xf>
    <xf numFmtId="166" fontId="42" fillId="4" borderId="0" xfId="7" applyNumberFormat="1" applyFont="1" applyFill="1"/>
    <xf numFmtId="166" fontId="42" fillId="4" borderId="0" xfId="7" applyNumberFormat="1" applyFont="1" applyFill="1" applyBorder="1" applyAlignment="1" applyProtection="1">
      <alignment vertical="center"/>
      <protection locked="0"/>
    </xf>
    <xf numFmtId="166" fontId="42" fillId="4" borderId="4" xfId="7" applyNumberFormat="1" applyFont="1" applyFill="1" applyBorder="1"/>
    <xf numFmtId="170" fontId="34" fillId="0" borderId="0" xfId="0" applyNumberFormat="1" applyFont="1"/>
    <xf numFmtId="41" fontId="26" fillId="0" borderId="0" xfId="6" applyNumberFormat="1" applyFont="1" applyBorder="1">
      <alignment vertical="center"/>
      <protection locked="0"/>
    </xf>
    <xf numFmtId="43" fontId="3" fillId="0" borderId="0" xfId="1" applyFont="1" applyFill="1"/>
    <xf numFmtId="43" fontId="3" fillId="0" borderId="0" xfId="1" applyFont="1" applyFill="1" applyAlignment="1">
      <alignment vertical="top"/>
    </xf>
    <xf numFmtId="164" fontId="26" fillId="0" borderId="0" xfId="1" applyNumberFormat="1" applyFont="1"/>
    <xf numFmtId="164" fontId="3" fillId="0" borderId="0" xfId="1" applyNumberFormat="1" applyFont="1" applyFill="1" applyBorder="1"/>
    <xf numFmtId="41" fontId="2" fillId="0" borderId="0" xfId="6" applyNumberFormat="1" applyFont="1">
      <alignment vertical="center"/>
      <protection locked="0"/>
    </xf>
    <xf numFmtId="164" fontId="2" fillId="0" borderId="8" xfId="1" applyNumberFormat="1" applyFont="1" applyBorder="1"/>
    <xf numFmtId="0" fontId="27" fillId="0" borderId="0" xfId="0" applyFont="1" applyAlignment="1">
      <alignment horizontal="right"/>
    </xf>
    <xf numFmtId="170" fontId="3" fillId="0" borderId="0" xfId="0" applyNumberFormat="1" applyFont="1"/>
    <xf numFmtId="43" fontId="3" fillId="0" borderId="0" xfId="1" applyFont="1"/>
    <xf numFmtId="166" fontId="2" fillId="0" borderId="0" xfId="1" applyNumberFormat="1" applyFont="1" applyFill="1" applyBorder="1"/>
    <xf numFmtId="175" fontId="2" fillId="0" borderId="0" xfId="0" applyNumberFormat="1" applyFont="1"/>
    <xf numFmtId="175" fontId="3" fillId="0" borderId="0" xfId="0" applyNumberFormat="1" applyFont="1" applyFill="1"/>
    <xf numFmtId="175" fontId="2" fillId="0" borderId="0" xfId="0" applyNumberFormat="1" applyFont="1" applyFill="1"/>
    <xf numFmtId="164" fontId="26" fillId="0" borderId="0" xfId="1" applyNumberFormat="1" applyFont="1" applyFill="1" applyBorder="1" applyAlignment="1" applyProtection="1">
      <alignment vertical="center"/>
      <protection locked="0"/>
    </xf>
    <xf numFmtId="43" fontId="26" fillId="0" borderId="0" xfId="1" applyNumberFormat="1" applyFont="1"/>
    <xf numFmtId="166" fontId="26" fillId="0" borderId="0" xfId="7" applyNumberFormat="1" applyFont="1" applyFill="1"/>
    <xf numFmtId="170" fontId="26" fillId="0" borderId="0" xfId="0" applyNumberFormat="1" applyFont="1"/>
    <xf numFmtId="166" fontId="26" fillId="0" borderId="0" xfId="0" applyNumberFormat="1" applyFont="1"/>
    <xf numFmtId="166" fontId="2" fillId="0" borderId="0" xfId="0" applyNumberFormat="1" applyFont="1"/>
    <xf numFmtId="167" fontId="2" fillId="0" borderId="0" xfId="2" applyNumberFormat="1" applyFont="1"/>
    <xf numFmtId="0" fontId="43" fillId="0" borderId="0" xfId="0" applyFont="1" applyFill="1" applyAlignment="1">
      <alignment horizontal="left" indent="2"/>
    </xf>
    <xf numFmtId="0" fontId="44" fillId="0" borderId="0" xfId="0" applyFont="1" applyFill="1"/>
    <xf numFmtId="0" fontId="38" fillId="0" borderId="0" xfId="0" applyFont="1" applyFill="1"/>
    <xf numFmtId="0" fontId="38" fillId="0" borderId="0" xfId="0" applyFont="1" applyFill="1" applyAlignment="1">
      <alignment horizontal="left" indent="2"/>
    </xf>
    <xf numFmtId="0" fontId="45" fillId="0" borderId="0" xfId="0" applyFont="1" applyFill="1"/>
    <xf numFmtId="0" fontId="46" fillId="0" borderId="0" xfId="9" applyFont="1" applyFill="1"/>
    <xf numFmtId="0" fontId="47" fillId="0" borderId="0" xfId="0" applyFont="1" applyFill="1"/>
    <xf numFmtId="0" fontId="9" fillId="0" borderId="0" xfId="3" applyFont="1" applyFill="1"/>
    <xf numFmtId="174" fontId="4" fillId="0" borderId="0" xfId="0" applyNumberFormat="1" applyFont="1"/>
    <xf numFmtId="0" fontId="9" fillId="0" borderId="0" xfId="3" applyFont="1"/>
    <xf numFmtId="0" fontId="9" fillId="0" borderId="0" xfId="3" applyFont="1" applyFill="1" applyBorder="1"/>
    <xf numFmtId="169" fontId="9" fillId="0" borderId="0" xfId="3" applyNumberFormat="1" applyFont="1"/>
    <xf numFmtId="0" fontId="45" fillId="0" borderId="0" xfId="0" applyFont="1"/>
    <xf numFmtId="0" fontId="48" fillId="0" borderId="0" xfId="0" applyFont="1"/>
    <xf numFmtId="0" fontId="43" fillId="0" borderId="0" xfId="0" applyFont="1"/>
    <xf numFmtId="0" fontId="4" fillId="0" borderId="4" xfId="0" applyFont="1" applyBorder="1" applyAlignment="1">
      <alignment vertical="top"/>
    </xf>
    <xf numFmtId="0" fontId="4" fillId="0" borderId="14" xfId="0" applyFont="1" applyBorder="1" applyAlignment="1">
      <alignment vertical="top"/>
    </xf>
    <xf numFmtId="0" fontId="4" fillId="0" borderId="0" xfId="0" applyFont="1" applyAlignment="1">
      <alignment vertical="top"/>
    </xf>
    <xf numFmtId="166" fontId="3" fillId="2" borderId="0" xfId="7" applyNumberFormat="1" applyFont="1" applyFill="1"/>
  </cellXfs>
  <cellStyles count="11">
    <cellStyle name="Comma" xfId="1" builtinId="3"/>
    <cellStyle name="Comma 2" xfId="5" xr:uid="{00000000-0005-0000-0000-000001000000}"/>
    <cellStyle name="Comma 3" xfId="7" xr:uid="{00000000-0005-0000-0000-000002000000}"/>
    <cellStyle name="Currency 2" xfId="4" xr:uid="{00000000-0005-0000-0000-000003000000}"/>
    <cellStyle name="Currency 3" xfId="10" xr:uid="{BFD78B83-9024-4493-95B1-92FC04B43EAE}"/>
    <cellStyle name="Hyperlink" xfId="9" builtinId="8"/>
    <cellStyle name="Normal" xfId="0" builtinId="0"/>
    <cellStyle name="Normal 2" xfId="3" xr:uid="{00000000-0005-0000-0000-000006000000}"/>
    <cellStyle name="Normal_BJH (Dec 2007)" xfId="6" xr:uid="{00000000-0005-0000-0000-000007000000}"/>
    <cellStyle name="Percent" xfId="2" builtinId="5"/>
    <cellStyle name="Percent 2" xfId="8" xr:uid="{00000000-0005-0000-0000-000009000000}"/>
  </cellStyles>
  <dxfs count="0"/>
  <tableStyles count="0" defaultTableStyle="TableStyleMedium2" defaultPivotStyle="PivotStyleLight16"/>
  <colors>
    <mruColors>
      <color rgb="FF0C4E54"/>
      <color rgb="FF9CC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56029</xdr:colOff>
      <xdr:row>20</xdr:row>
      <xdr:rowOff>33618</xdr:rowOff>
    </xdr:from>
    <xdr:to>
      <xdr:col>2</xdr:col>
      <xdr:colOff>336177</xdr:colOff>
      <xdr:row>22</xdr:row>
      <xdr:rowOff>49967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E73B11-FC08-4565-8BE6-86642991C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29" y="3585883"/>
          <a:ext cx="1490383" cy="3749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163</xdr:row>
      <xdr:rowOff>0</xdr:rowOff>
    </xdr:from>
    <xdr:to>
      <xdr:col>1</xdr:col>
      <xdr:colOff>1447800</xdr:colOff>
      <xdr:row>164</xdr:row>
      <xdr:rowOff>152806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2B43AF-AA76-4A74-9D48-593244DE6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893" y="29527500"/>
          <a:ext cx="1447800" cy="3433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0</xdr:rowOff>
    </xdr:from>
    <xdr:to>
      <xdr:col>1</xdr:col>
      <xdr:colOff>1447800</xdr:colOff>
      <xdr:row>56</xdr:row>
      <xdr:rowOff>152806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B4968B-D635-43F8-9E40-900013175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265" y="10163735"/>
          <a:ext cx="1447800" cy="343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"/>
  <sheetViews>
    <sheetView showGridLines="0" tabSelected="1" zoomScale="85" zoomScaleNormal="85" workbookViewId="0"/>
  </sheetViews>
  <sheetFormatPr defaultRowHeight="14.25" x14ac:dyDescent="0.2"/>
  <cols>
    <col min="1" max="16384" width="9.140625" style="303"/>
  </cols>
  <sheetData>
    <row r="1" spans="1:2" ht="27.75" x14ac:dyDescent="0.4">
      <c r="A1" s="302" t="s">
        <v>301</v>
      </c>
    </row>
    <row r="2" spans="1:2" ht="8.25" customHeight="1" x14ac:dyDescent="0.2"/>
    <row r="3" spans="1:2" ht="15" x14ac:dyDescent="0.25">
      <c r="A3" s="301" t="s">
        <v>212</v>
      </c>
    </row>
    <row r="4" spans="1:2" ht="15" x14ac:dyDescent="0.25">
      <c r="A4" s="301" t="s">
        <v>219</v>
      </c>
    </row>
    <row r="5" spans="1:2" x14ac:dyDescent="0.2">
      <c r="A5" s="304"/>
    </row>
    <row r="6" spans="1:2" ht="15" x14ac:dyDescent="0.25">
      <c r="A6" s="301" t="s">
        <v>300</v>
      </c>
    </row>
    <row r="8" spans="1:2" ht="15" x14ac:dyDescent="0.25">
      <c r="A8" s="305" t="s">
        <v>220</v>
      </c>
    </row>
    <row r="9" spans="1:2" x14ac:dyDescent="0.2">
      <c r="B9" s="306" t="s">
        <v>221</v>
      </c>
    </row>
    <row r="10" spans="1:2" x14ac:dyDescent="0.2">
      <c r="B10" s="306" t="s">
        <v>222</v>
      </c>
    </row>
    <row r="11" spans="1:2" x14ac:dyDescent="0.2">
      <c r="B11" s="306" t="s">
        <v>223</v>
      </c>
    </row>
    <row r="12" spans="1:2" x14ac:dyDescent="0.2">
      <c r="B12" s="306" t="s">
        <v>293</v>
      </c>
    </row>
    <row r="13" spans="1:2" x14ac:dyDescent="0.2">
      <c r="B13" s="306" t="s">
        <v>294</v>
      </c>
    </row>
    <row r="14" spans="1:2" x14ac:dyDescent="0.2">
      <c r="B14" s="306" t="s">
        <v>295</v>
      </c>
    </row>
    <row r="15" spans="1:2" x14ac:dyDescent="0.2">
      <c r="B15" s="306" t="s">
        <v>296</v>
      </c>
    </row>
    <row r="16" spans="1:2" x14ac:dyDescent="0.2">
      <c r="B16" s="306" t="s">
        <v>297</v>
      </c>
    </row>
    <row r="17" spans="1:2" x14ac:dyDescent="0.2">
      <c r="B17" s="306" t="s">
        <v>298</v>
      </c>
    </row>
    <row r="18" spans="1:2" x14ac:dyDescent="0.2">
      <c r="B18" s="306" t="s">
        <v>299</v>
      </c>
    </row>
    <row r="20" spans="1:2" ht="18" x14ac:dyDescent="0.25">
      <c r="A20" s="307" t="s">
        <v>224</v>
      </c>
    </row>
  </sheetData>
  <hyperlinks>
    <hyperlink ref="B9" location="IS!A1" display="Income Statements" xr:uid="{00000000-0004-0000-0000-000000000000}"/>
    <hyperlink ref="B10" location="BS!A1" display="Balance Sheet" xr:uid="{00000000-0004-0000-0000-000001000000}"/>
    <hyperlink ref="B11" location="CF!A1" display="Cash Flows" xr:uid="{00000000-0004-0000-0000-000002000000}"/>
    <hyperlink ref="B12" location="'Dep Capex '!A1" display="Depreciation Schedule" xr:uid="{00000000-0004-0000-0000-000003000000}"/>
    <hyperlink ref="B13" location="'Amort Intangible'!A1" display="Amortization Schedule" xr:uid="{00000000-0004-0000-0000-000004000000}"/>
    <hyperlink ref="B14" location="'Working Capital'!A1" display="Working Capital Schedule" xr:uid="{00000000-0004-0000-0000-000005000000}"/>
    <hyperlink ref="B15" location="'Other Long Term Asset Liability'!A1" display="Other Long Term Schedule" xr:uid="{00000000-0004-0000-0000-000006000000}"/>
    <hyperlink ref="B16" location="'Shareholders Equity'!A1" display="Shareholder's Equity Schedule" xr:uid="{00000000-0004-0000-0000-000007000000}"/>
    <hyperlink ref="B17" location="'Shares Outstanding '!A1" display="Shares Outstanding Schedule" xr:uid="{00000000-0004-0000-0000-000008000000}"/>
    <hyperlink ref="B18" location="Debt!A1" display="Debt Schedule" xr:uid="{00000000-0004-0000-0000-000009000000}"/>
  </hyperlinks>
  <pageMargins left="0.7" right="0.7" top="0.75" bottom="0.75" header="0.3" footer="0.3"/>
  <pageSetup orientation="portrait" horizontalDpi="200" verticalDpi="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4"/>
  <sheetViews>
    <sheetView showGridLines="0"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5" x14ac:dyDescent="0.25"/>
  <cols>
    <col min="1" max="1" width="3" style="53" customWidth="1"/>
    <col min="2" max="2" width="41.28515625" style="53" customWidth="1"/>
    <col min="3" max="5" width="9.140625" style="53" customWidth="1"/>
    <col min="6" max="6" width="10.42578125" style="53" customWidth="1"/>
    <col min="7" max="10" width="10" style="53" bestFit="1" customWidth="1"/>
    <col min="11" max="255" width="9.140625" style="53"/>
    <col min="256" max="256" width="37.5703125" style="53" customWidth="1"/>
    <col min="257" max="511" width="9.140625" style="53"/>
    <col min="512" max="512" width="37.5703125" style="53" customWidth="1"/>
    <col min="513" max="767" width="9.140625" style="53"/>
    <col min="768" max="768" width="37.5703125" style="53" customWidth="1"/>
    <col min="769" max="1023" width="9.140625" style="53"/>
    <col min="1024" max="1024" width="37.5703125" style="53" customWidth="1"/>
    <col min="1025" max="1279" width="9.140625" style="53"/>
    <col min="1280" max="1280" width="37.5703125" style="53" customWidth="1"/>
    <col min="1281" max="1535" width="9.140625" style="53"/>
    <col min="1536" max="1536" width="37.5703125" style="53" customWidth="1"/>
    <col min="1537" max="1791" width="9.140625" style="53"/>
    <col min="1792" max="1792" width="37.5703125" style="53" customWidth="1"/>
    <col min="1793" max="2047" width="9.140625" style="53"/>
    <col min="2048" max="2048" width="37.5703125" style="53" customWidth="1"/>
    <col min="2049" max="2303" width="9.140625" style="53"/>
    <col min="2304" max="2304" width="37.5703125" style="53" customWidth="1"/>
    <col min="2305" max="2559" width="9.140625" style="53"/>
    <col min="2560" max="2560" width="37.5703125" style="53" customWidth="1"/>
    <col min="2561" max="2815" width="9.140625" style="53"/>
    <col min="2816" max="2816" width="37.5703125" style="53" customWidth="1"/>
    <col min="2817" max="3071" width="9.140625" style="53"/>
    <col min="3072" max="3072" width="37.5703125" style="53" customWidth="1"/>
    <col min="3073" max="3327" width="9.140625" style="53"/>
    <col min="3328" max="3328" width="37.5703125" style="53" customWidth="1"/>
    <col min="3329" max="3583" width="9.140625" style="53"/>
    <col min="3584" max="3584" width="37.5703125" style="53" customWidth="1"/>
    <col min="3585" max="3839" width="9.140625" style="53"/>
    <col min="3840" max="3840" width="37.5703125" style="53" customWidth="1"/>
    <col min="3841" max="4095" width="9.140625" style="53"/>
    <col min="4096" max="4096" width="37.5703125" style="53" customWidth="1"/>
    <col min="4097" max="4351" width="9.140625" style="53"/>
    <col min="4352" max="4352" width="37.5703125" style="53" customWidth="1"/>
    <col min="4353" max="4607" width="9.140625" style="53"/>
    <col min="4608" max="4608" width="37.5703125" style="53" customWidth="1"/>
    <col min="4609" max="4863" width="9.140625" style="53"/>
    <col min="4864" max="4864" width="37.5703125" style="53" customWidth="1"/>
    <col min="4865" max="5119" width="9.140625" style="53"/>
    <col min="5120" max="5120" width="37.5703125" style="53" customWidth="1"/>
    <col min="5121" max="5375" width="9.140625" style="53"/>
    <col min="5376" max="5376" width="37.5703125" style="53" customWidth="1"/>
    <col min="5377" max="5631" width="9.140625" style="53"/>
    <col min="5632" max="5632" width="37.5703125" style="53" customWidth="1"/>
    <col min="5633" max="5887" width="9.140625" style="53"/>
    <col min="5888" max="5888" width="37.5703125" style="53" customWidth="1"/>
    <col min="5889" max="6143" width="9.140625" style="53"/>
    <col min="6144" max="6144" width="37.5703125" style="53" customWidth="1"/>
    <col min="6145" max="6399" width="9.140625" style="53"/>
    <col min="6400" max="6400" width="37.5703125" style="53" customWidth="1"/>
    <col min="6401" max="6655" width="9.140625" style="53"/>
    <col min="6656" max="6656" width="37.5703125" style="53" customWidth="1"/>
    <col min="6657" max="6911" width="9.140625" style="53"/>
    <col min="6912" max="6912" width="37.5703125" style="53" customWidth="1"/>
    <col min="6913" max="7167" width="9.140625" style="53"/>
    <col min="7168" max="7168" width="37.5703125" style="53" customWidth="1"/>
    <col min="7169" max="7423" width="9.140625" style="53"/>
    <col min="7424" max="7424" width="37.5703125" style="53" customWidth="1"/>
    <col min="7425" max="7679" width="9.140625" style="53"/>
    <col min="7680" max="7680" width="37.5703125" style="53" customWidth="1"/>
    <col min="7681" max="7935" width="9.140625" style="53"/>
    <col min="7936" max="7936" width="37.5703125" style="53" customWidth="1"/>
    <col min="7937" max="8191" width="9.140625" style="53"/>
    <col min="8192" max="8192" width="37.5703125" style="53" customWidth="1"/>
    <col min="8193" max="8447" width="9.140625" style="53"/>
    <col min="8448" max="8448" width="37.5703125" style="53" customWidth="1"/>
    <col min="8449" max="8703" width="9.140625" style="53"/>
    <col min="8704" max="8704" width="37.5703125" style="53" customWidth="1"/>
    <col min="8705" max="8959" width="9.140625" style="53"/>
    <col min="8960" max="8960" width="37.5703125" style="53" customWidth="1"/>
    <col min="8961" max="9215" width="9.140625" style="53"/>
    <col min="9216" max="9216" width="37.5703125" style="53" customWidth="1"/>
    <col min="9217" max="9471" width="9.140625" style="53"/>
    <col min="9472" max="9472" width="37.5703125" style="53" customWidth="1"/>
    <col min="9473" max="9727" width="9.140625" style="53"/>
    <col min="9728" max="9728" width="37.5703125" style="53" customWidth="1"/>
    <col min="9729" max="9983" width="9.140625" style="53"/>
    <col min="9984" max="9984" width="37.5703125" style="53" customWidth="1"/>
    <col min="9985" max="10239" width="9.140625" style="53"/>
    <col min="10240" max="10240" width="37.5703125" style="53" customWidth="1"/>
    <col min="10241" max="10495" width="9.140625" style="53"/>
    <col min="10496" max="10496" width="37.5703125" style="53" customWidth="1"/>
    <col min="10497" max="10751" width="9.140625" style="53"/>
    <col min="10752" max="10752" width="37.5703125" style="53" customWidth="1"/>
    <col min="10753" max="11007" width="9.140625" style="53"/>
    <col min="11008" max="11008" width="37.5703125" style="53" customWidth="1"/>
    <col min="11009" max="11263" width="9.140625" style="53"/>
    <col min="11264" max="11264" width="37.5703125" style="53" customWidth="1"/>
    <col min="11265" max="11519" width="9.140625" style="53"/>
    <col min="11520" max="11520" width="37.5703125" style="53" customWidth="1"/>
    <col min="11521" max="11775" width="9.140625" style="53"/>
    <col min="11776" max="11776" width="37.5703125" style="53" customWidth="1"/>
    <col min="11777" max="12031" width="9.140625" style="53"/>
    <col min="12032" max="12032" width="37.5703125" style="53" customWidth="1"/>
    <col min="12033" max="12287" width="9.140625" style="53"/>
    <col min="12288" max="12288" width="37.5703125" style="53" customWidth="1"/>
    <col min="12289" max="12543" width="9.140625" style="53"/>
    <col min="12544" max="12544" width="37.5703125" style="53" customWidth="1"/>
    <col min="12545" max="12799" width="9.140625" style="53"/>
    <col min="12800" max="12800" width="37.5703125" style="53" customWidth="1"/>
    <col min="12801" max="13055" width="9.140625" style="53"/>
    <col min="13056" max="13056" width="37.5703125" style="53" customWidth="1"/>
    <col min="13057" max="13311" width="9.140625" style="53"/>
    <col min="13312" max="13312" width="37.5703125" style="53" customWidth="1"/>
    <col min="13313" max="13567" width="9.140625" style="53"/>
    <col min="13568" max="13568" width="37.5703125" style="53" customWidth="1"/>
    <col min="13569" max="13823" width="9.140625" style="53"/>
    <col min="13824" max="13824" width="37.5703125" style="53" customWidth="1"/>
    <col min="13825" max="14079" width="9.140625" style="53"/>
    <col min="14080" max="14080" width="37.5703125" style="53" customWidth="1"/>
    <col min="14081" max="14335" width="9.140625" style="53"/>
    <col min="14336" max="14336" width="37.5703125" style="53" customWidth="1"/>
    <col min="14337" max="14591" width="9.140625" style="53"/>
    <col min="14592" max="14592" width="37.5703125" style="53" customWidth="1"/>
    <col min="14593" max="14847" width="9.140625" style="53"/>
    <col min="14848" max="14848" width="37.5703125" style="53" customWidth="1"/>
    <col min="14849" max="15103" width="9.140625" style="53"/>
    <col min="15104" max="15104" width="37.5703125" style="53" customWidth="1"/>
    <col min="15105" max="15359" width="9.140625" style="53"/>
    <col min="15360" max="15360" width="37.5703125" style="53" customWidth="1"/>
    <col min="15361" max="15615" width="9.140625" style="53"/>
    <col min="15616" max="15616" width="37.5703125" style="53" customWidth="1"/>
    <col min="15617" max="15871" width="9.140625" style="53"/>
    <col min="15872" max="15872" width="37.5703125" style="53" customWidth="1"/>
    <col min="15873" max="16127" width="9.140625" style="53"/>
    <col min="16128" max="16128" width="37.5703125" style="53" customWidth="1"/>
    <col min="16129" max="16384" width="9.140625" style="53"/>
  </cols>
  <sheetData>
    <row r="1" spans="1:12" s="273" customFormat="1" ht="23.25" x14ac:dyDescent="0.35">
      <c r="A1" s="245" t="str">
        <f>IS!A1</f>
        <v>Colgate-Palmolive Company</v>
      </c>
      <c r="D1" s="301" t="s">
        <v>300</v>
      </c>
      <c r="H1" s="274"/>
    </row>
    <row r="2" spans="1:12" s="256" customFormat="1" ht="14.25" x14ac:dyDescent="0.2"/>
    <row r="3" spans="1:12" s="256" customFormat="1" ht="20.25" x14ac:dyDescent="0.3">
      <c r="A3" s="275" t="s">
        <v>190</v>
      </c>
    </row>
    <row r="4" spans="1:12" s="15" customFormat="1" ht="14.25" x14ac:dyDescent="0.2"/>
    <row r="5" spans="1:12" s="42" customFormat="1" ht="15.75" thickBot="1" x14ac:dyDescent="0.3">
      <c r="B5" s="44"/>
      <c r="C5" s="43">
        <f>BS!C5</f>
        <v>42735</v>
      </c>
      <c r="D5" s="43">
        <f>BS!D5</f>
        <v>43100</v>
      </c>
      <c r="E5" s="43">
        <f>BS!E5</f>
        <v>43465</v>
      </c>
      <c r="F5" s="43">
        <f>BS!F5</f>
        <v>43830</v>
      </c>
      <c r="G5" s="43">
        <f>BS!G5</f>
        <v>44196</v>
      </c>
      <c r="H5" s="43">
        <f>BS!H5</f>
        <v>44561</v>
      </c>
      <c r="I5" s="43">
        <f>BS!I5</f>
        <v>44926</v>
      </c>
      <c r="J5" s="43">
        <f>BS!J5</f>
        <v>45291</v>
      </c>
      <c r="K5" s="43">
        <f>BS!K5</f>
        <v>45657</v>
      </c>
      <c r="L5" s="43">
        <f>BS!L5</f>
        <v>46022</v>
      </c>
    </row>
    <row r="6" spans="1:12" x14ac:dyDescent="0.25">
      <c r="B6" s="15" t="s">
        <v>153</v>
      </c>
      <c r="C6" s="276"/>
      <c r="D6" s="96"/>
      <c r="E6" s="96"/>
      <c r="F6" s="96"/>
      <c r="G6" s="96"/>
      <c r="H6" s="96"/>
      <c r="I6" s="96"/>
      <c r="J6" s="96"/>
      <c r="K6" s="96"/>
      <c r="L6" s="96"/>
    </row>
    <row r="7" spans="1:12" x14ac:dyDescent="0.25">
      <c r="B7" s="15" t="s">
        <v>210</v>
      </c>
      <c r="C7" s="277"/>
      <c r="D7" s="167"/>
      <c r="E7" s="295"/>
      <c r="F7" s="295"/>
      <c r="G7" s="295"/>
      <c r="H7" s="295"/>
      <c r="I7" s="295"/>
      <c r="J7" s="295"/>
      <c r="K7" s="295"/>
      <c r="L7" s="295"/>
    </row>
    <row r="8" spans="1:12" x14ac:dyDescent="0.25">
      <c r="B8" s="15" t="s">
        <v>154</v>
      </c>
      <c r="C8" s="276"/>
      <c r="D8" s="96"/>
      <c r="E8" s="239"/>
      <c r="F8" s="239"/>
      <c r="G8" s="239"/>
      <c r="H8" s="239"/>
      <c r="I8" s="239"/>
      <c r="J8" s="239"/>
      <c r="K8" s="239"/>
      <c r="L8" s="239"/>
    </row>
    <row r="9" spans="1:12" x14ac:dyDescent="0.25">
      <c r="B9" s="196" t="s">
        <v>155</v>
      </c>
      <c r="C9" s="278"/>
      <c r="D9" s="197">
        <v>874.70111799999995</v>
      </c>
      <c r="E9" s="238"/>
      <c r="F9" s="238"/>
      <c r="G9" s="238"/>
      <c r="H9" s="238"/>
      <c r="I9" s="238"/>
      <c r="J9" s="238"/>
      <c r="K9" s="238"/>
      <c r="L9" s="238"/>
    </row>
    <row r="10" spans="1:12" x14ac:dyDescent="0.25">
      <c r="B10" s="15"/>
      <c r="C10" s="59"/>
      <c r="D10" s="96"/>
      <c r="E10" s="96"/>
      <c r="F10" s="59"/>
      <c r="G10" s="59"/>
      <c r="H10" s="59"/>
      <c r="I10" s="59"/>
      <c r="J10" s="96"/>
      <c r="K10" s="96"/>
      <c r="L10" s="96"/>
    </row>
    <row r="11" spans="1:12" x14ac:dyDescent="0.25">
      <c r="B11" s="15" t="s">
        <v>156</v>
      </c>
      <c r="C11" s="102"/>
      <c r="D11" s="168"/>
      <c r="E11" s="154">
        <v>870.6</v>
      </c>
      <c r="F11" s="178">
        <v>859.1</v>
      </c>
      <c r="G11" s="178">
        <v>856.8</v>
      </c>
      <c r="H11" s="102"/>
      <c r="I11" s="102"/>
      <c r="J11" s="102"/>
      <c r="K11" s="102"/>
      <c r="L11" s="102"/>
    </row>
    <row r="12" spans="1:12" x14ac:dyDescent="0.25">
      <c r="B12" s="15" t="s">
        <v>279</v>
      </c>
      <c r="C12" s="98"/>
      <c r="D12" s="169"/>
      <c r="E12" s="154">
        <v>2.4</v>
      </c>
      <c r="F12" s="178">
        <v>2</v>
      </c>
      <c r="G12" s="178">
        <v>2.5</v>
      </c>
      <c r="H12" s="240"/>
      <c r="I12" s="240"/>
      <c r="J12" s="240"/>
      <c r="K12" s="240"/>
      <c r="L12" s="240"/>
    </row>
    <row r="13" spans="1:12" ht="15.75" thickBot="1" x14ac:dyDescent="0.3">
      <c r="B13" s="70" t="s">
        <v>157</v>
      </c>
      <c r="C13" s="198"/>
      <c r="D13" s="199"/>
      <c r="E13" s="199">
        <f t="shared" ref="E13:L13" si="0">SUM(E11:E12)</f>
        <v>873</v>
      </c>
      <c r="F13" s="199">
        <f t="shared" si="0"/>
        <v>861.1</v>
      </c>
      <c r="G13" s="199">
        <f t="shared" si="0"/>
        <v>859.3</v>
      </c>
      <c r="H13" s="199"/>
      <c r="I13" s="199"/>
      <c r="J13" s="199"/>
      <c r="K13" s="199"/>
      <c r="L13" s="199"/>
    </row>
    <row r="14" spans="1:12" ht="15.75" thickTop="1" x14ac:dyDescent="0.25"/>
  </sheetData>
  <pageMargins left="0.7" right="0.7" top="0.75" bottom="0.75" header="0.3" footer="0.3"/>
  <pageSetup orientation="portrait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47"/>
  <sheetViews>
    <sheetView showGridLines="0" zoomScale="85" zoomScaleNormal="85" workbookViewId="0">
      <pane xSplit="2" ySplit="5" topLeftCell="C6" activePane="bottomRight" state="frozen"/>
      <selection activeCell="A3" sqref="A3"/>
      <selection pane="topRight" activeCell="C3" sqref="C3"/>
      <selection pane="bottomLeft" activeCell="A6" sqref="A6"/>
      <selection pane="bottomRight" activeCell="C6" sqref="C6"/>
    </sheetView>
  </sheetViews>
  <sheetFormatPr defaultRowHeight="15" x14ac:dyDescent="0.25"/>
  <cols>
    <col min="1" max="1" width="2.85546875" style="53" customWidth="1"/>
    <col min="2" max="2" width="41.28515625" style="53" bestFit="1" customWidth="1"/>
    <col min="3" max="5" width="9.140625" style="53" customWidth="1"/>
    <col min="6" max="7" width="9.140625" style="53"/>
    <col min="8" max="9" width="10" style="53" bestFit="1" customWidth="1"/>
    <col min="10" max="12" width="10.28515625" style="53" bestFit="1" customWidth="1"/>
    <col min="13" max="255" width="9.140625" style="53"/>
    <col min="256" max="256" width="41.28515625" style="53" bestFit="1" customWidth="1"/>
    <col min="257" max="258" width="9.140625" style="53"/>
    <col min="259" max="259" width="7.7109375" style="53" bestFit="1" customWidth="1"/>
    <col min="260" max="260" width="13.140625" style="53" customWidth="1"/>
    <col min="261" max="511" width="9.140625" style="53"/>
    <col min="512" max="512" width="41.28515625" style="53" bestFit="1" customWidth="1"/>
    <col min="513" max="514" width="9.140625" style="53"/>
    <col min="515" max="515" width="7.7109375" style="53" bestFit="1" customWidth="1"/>
    <col min="516" max="516" width="13.140625" style="53" customWidth="1"/>
    <col min="517" max="767" width="9.140625" style="53"/>
    <col min="768" max="768" width="41.28515625" style="53" bestFit="1" customWidth="1"/>
    <col min="769" max="770" width="9.140625" style="53"/>
    <col min="771" max="771" width="7.7109375" style="53" bestFit="1" customWidth="1"/>
    <col min="772" max="772" width="13.140625" style="53" customWidth="1"/>
    <col min="773" max="1023" width="9.140625" style="53"/>
    <col min="1024" max="1024" width="41.28515625" style="53" bestFit="1" customWidth="1"/>
    <col min="1025" max="1026" width="9.140625" style="53"/>
    <col min="1027" max="1027" width="7.7109375" style="53" bestFit="1" customWidth="1"/>
    <col min="1028" max="1028" width="13.140625" style="53" customWidth="1"/>
    <col min="1029" max="1279" width="9.140625" style="53"/>
    <col min="1280" max="1280" width="41.28515625" style="53" bestFit="1" customWidth="1"/>
    <col min="1281" max="1282" width="9.140625" style="53"/>
    <col min="1283" max="1283" width="7.7109375" style="53" bestFit="1" customWidth="1"/>
    <col min="1284" max="1284" width="13.140625" style="53" customWidth="1"/>
    <col min="1285" max="1535" width="9.140625" style="53"/>
    <col min="1536" max="1536" width="41.28515625" style="53" bestFit="1" customWidth="1"/>
    <col min="1537" max="1538" width="9.140625" style="53"/>
    <col min="1539" max="1539" width="7.7109375" style="53" bestFit="1" customWidth="1"/>
    <col min="1540" max="1540" width="13.140625" style="53" customWidth="1"/>
    <col min="1541" max="1791" width="9.140625" style="53"/>
    <col min="1792" max="1792" width="41.28515625" style="53" bestFit="1" customWidth="1"/>
    <col min="1793" max="1794" width="9.140625" style="53"/>
    <col min="1795" max="1795" width="7.7109375" style="53" bestFit="1" customWidth="1"/>
    <col min="1796" max="1796" width="13.140625" style="53" customWidth="1"/>
    <col min="1797" max="2047" width="9.140625" style="53"/>
    <col min="2048" max="2048" width="41.28515625" style="53" bestFit="1" customWidth="1"/>
    <col min="2049" max="2050" width="9.140625" style="53"/>
    <col min="2051" max="2051" width="7.7109375" style="53" bestFit="1" customWidth="1"/>
    <col min="2052" max="2052" width="13.140625" style="53" customWidth="1"/>
    <col min="2053" max="2303" width="9.140625" style="53"/>
    <col min="2304" max="2304" width="41.28515625" style="53" bestFit="1" customWidth="1"/>
    <col min="2305" max="2306" width="9.140625" style="53"/>
    <col min="2307" max="2307" width="7.7109375" style="53" bestFit="1" customWidth="1"/>
    <col min="2308" max="2308" width="13.140625" style="53" customWidth="1"/>
    <col min="2309" max="2559" width="9.140625" style="53"/>
    <col min="2560" max="2560" width="41.28515625" style="53" bestFit="1" customWidth="1"/>
    <col min="2561" max="2562" width="9.140625" style="53"/>
    <col min="2563" max="2563" width="7.7109375" style="53" bestFit="1" customWidth="1"/>
    <col min="2564" max="2564" width="13.140625" style="53" customWidth="1"/>
    <col min="2565" max="2815" width="9.140625" style="53"/>
    <col min="2816" max="2816" width="41.28515625" style="53" bestFit="1" customWidth="1"/>
    <col min="2817" max="2818" width="9.140625" style="53"/>
    <col min="2819" max="2819" width="7.7109375" style="53" bestFit="1" customWidth="1"/>
    <col min="2820" max="2820" width="13.140625" style="53" customWidth="1"/>
    <col min="2821" max="3071" width="9.140625" style="53"/>
    <col min="3072" max="3072" width="41.28515625" style="53" bestFit="1" customWidth="1"/>
    <col min="3073" max="3074" width="9.140625" style="53"/>
    <col min="3075" max="3075" width="7.7109375" style="53" bestFit="1" customWidth="1"/>
    <col min="3076" max="3076" width="13.140625" style="53" customWidth="1"/>
    <col min="3077" max="3327" width="9.140625" style="53"/>
    <col min="3328" max="3328" width="41.28515625" style="53" bestFit="1" customWidth="1"/>
    <col min="3329" max="3330" width="9.140625" style="53"/>
    <col min="3331" max="3331" width="7.7109375" style="53" bestFit="1" customWidth="1"/>
    <col min="3332" max="3332" width="13.140625" style="53" customWidth="1"/>
    <col min="3333" max="3583" width="9.140625" style="53"/>
    <col min="3584" max="3584" width="41.28515625" style="53" bestFit="1" customWidth="1"/>
    <col min="3585" max="3586" width="9.140625" style="53"/>
    <col min="3587" max="3587" width="7.7109375" style="53" bestFit="1" customWidth="1"/>
    <col min="3588" max="3588" width="13.140625" style="53" customWidth="1"/>
    <col min="3589" max="3839" width="9.140625" style="53"/>
    <col min="3840" max="3840" width="41.28515625" style="53" bestFit="1" customWidth="1"/>
    <col min="3841" max="3842" width="9.140625" style="53"/>
    <col min="3843" max="3843" width="7.7109375" style="53" bestFit="1" customWidth="1"/>
    <col min="3844" max="3844" width="13.140625" style="53" customWidth="1"/>
    <col min="3845" max="4095" width="9.140625" style="53"/>
    <col min="4096" max="4096" width="41.28515625" style="53" bestFit="1" customWidth="1"/>
    <col min="4097" max="4098" width="9.140625" style="53"/>
    <col min="4099" max="4099" width="7.7109375" style="53" bestFit="1" customWidth="1"/>
    <col min="4100" max="4100" width="13.140625" style="53" customWidth="1"/>
    <col min="4101" max="4351" width="9.140625" style="53"/>
    <col min="4352" max="4352" width="41.28515625" style="53" bestFit="1" customWidth="1"/>
    <col min="4353" max="4354" width="9.140625" style="53"/>
    <col min="4355" max="4355" width="7.7109375" style="53" bestFit="1" customWidth="1"/>
    <col min="4356" max="4356" width="13.140625" style="53" customWidth="1"/>
    <col min="4357" max="4607" width="9.140625" style="53"/>
    <col min="4608" max="4608" width="41.28515625" style="53" bestFit="1" customWidth="1"/>
    <col min="4609" max="4610" width="9.140625" style="53"/>
    <col min="4611" max="4611" width="7.7109375" style="53" bestFit="1" customWidth="1"/>
    <col min="4612" max="4612" width="13.140625" style="53" customWidth="1"/>
    <col min="4613" max="4863" width="9.140625" style="53"/>
    <col min="4864" max="4864" width="41.28515625" style="53" bestFit="1" customWidth="1"/>
    <col min="4865" max="4866" width="9.140625" style="53"/>
    <col min="4867" max="4867" width="7.7109375" style="53" bestFit="1" customWidth="1"/>
    <col min="4868" max="4868" width="13.140625" style="53" customWidth="1"/>
    <col min="4869" max="5119" width="9.140625" style="53"/>
    <col min="5120" max="5120" width="41.28515625" style="53" bestFit="1" customWidth="1"/>
    <col min="5121" max="5122" width="9.140625" style="53"/>
    <col min="5123" max="5123" width="7.7109375" style="53" bestFit="1" customWidth="1"/>
    <col min="5124" max="5124" width="13.140625" style="53" customWidth="1"/>
    <col min="5125" max="5375" width="9.140625" style="53"/>
    <col min="5376" max="5376" width="41.28515625" style="53" bestFit="1" customWidth="1"/>
    <col min="5377" max="5378" width="9.140625" style="53"/>
    <col min="5379" max="5379" width="7.7109375" style="53" bestFit="1" customWidth="1"/>
    <col min="5380" max="5380" width="13.140625" style="53" customWidth="1"/>
    <col min="5381" max="5631" width="9.140625" style="53"/>
    <col min="5632" max="5632" width="41.28515625" style="53" bestFit="1" customWidth="1"/>
    <col min="5633" max="5634" width="9.140625" style="53"/>
    <col min="5635" max="5635" width="7.7109375" style="53" bestFit="1" customWidth="1"/>
    <col min="5636" max="5636" width="13.140625" style="53" customWidth="1"/>
    <col min="5637" max="5887" width="9.140625" style="53"/>
    <col min="5888" max="5888" width="41.28515625" style="53" bestFit="1" customWidth="1"/>
    <col min="5889" max="5890" width="9.140625" style="53"/>
    <col min="5891" max="5891" width="7.7109375" style="53" bestFit="1" customWidth="1"/>
    <col min="5892" max="5892" width="13.140625" style="53" customWidth="1"/>
    <col min="5893" max="6143" width="9.140625" style="53"/>
    <col min="6144" max="6144" width="41.28515625" style="53" bestFit="1" customWidth="1"/>
    <col min="6145" max="6146" width="9.140625" style="53"/>
    <col min="6147" max="6147" width="7.7109375" style="53" bestFit="1" customWidth="1"/>
    <col min="6148" max="6148" width="13.140625" style="53" customWidth="1"/>
    <col min="6149" max="6399" width="9.140625" style="53"/>
    <col min="6400" max="6400" width="41.28515625" style="53" bestFit="1" customWidth="1"/>
    <col min="6401" max="6402" width="9.140625" style="53"/>
    <col min="6403" max="6403" width="7.7109375" style="53" bestFit="1" customWidth="1"/>
    <col min="6404" max="6404" width="13.140625" style="53" customWidth="1"/>
    <col min="6405" max="6655" width="9.140625" style="53"/>
    <col min="6656" max="6656" width="41.28515625" style="53" bestFit="1" customWidth="1"/>
    <col min="6657" max="6658" width="9.140625" style="53"/>
    <col min="6659" max="6659" width="7.7109375" style="53" bestFit="1" customWidth="1"/>
    <col min="6660" max="6660" width="13.140625" style="53" customWidth="1"/>
    <col min="6661" max="6911" width="9.140625" style="53"/>
    <col min="6912" max="6912" width="41.28515625" style="53" bestFit="1" customWidth="1"/>
    <col min="6913" max="6914" width="9.140625" style="53"/>
    <col min="6915" max="6915" width="7.7109375" style="53" bestFit="1" customWidth="1"/>
    <col min="6916" max="6916" width="13.140625" style="53" customWidth="1"/>
    <col min="6917" max="7167" width="9.140625" style="53"/>
    <col min="7168" max="7168" width="41.28515625" style="53" bestFit="1" customWidth="1"/>
    <col min="7169" max="7170" width="9.140625" style="53"/>
    <col min="7171" max="7171" width="7.7109375" style="53" bestFit="1" customWidth="1"/>
    <col min="7172" max="7172" width="13.140625" style="53" customWidth="1"/>
    <col min="7173" max="7423" width="9.140625" style="53"/>
    <col min="7424" max="7424" width="41.28515625" style="53" bestFit="1" customWidth="1"/>
    <col min="7425" max="7426" width="9.140625" style="53"/>
    <col min="7427" max="7427" width="7.7109375" style="53" bestFit="1" customWidth="1"/>
    <col min="7428" max="7428" width="13.140625" style="53" customWidth="1"/>
    <col min="7429" max="7679" width="9.140625" style="53"/>
    <col min="7680" max="7680" width="41.28515625" style="53" bestFit="1" customWidth="1"/>
    <col min="7681" max="7682" width="9.140625" style="53"/>
    <col min="7683" max="7683" width="7.7109375" style="53" bestFit="1" customWidth="1"/>
    <col min="7684" max="7684" width="13.140625" style="53" customWidth="1"/>
    <col min="7685" max="7935" width="9.140625" style="53"/>
    <col min="7936" max="7936" width="41.28515625" style="53" bestFit="1" customWidth="1"/>
    <col min="7937" max="7938" width="9.140625" style="53"/>
    <col min="7939" max="7939" width="7.7109375" style="53" bestFit="1" customWidth="1"/>
    <col min="7940" max="7940" width="13.140625" style="53" customWidth="1"/>
    <col min="7941" max="8191" width="9.140625" style="53"/>
    <col min="8192" max="8192" width="41.28515625" style="53" bestFit="1" customWidth="1"/>
    <col min="8193" max="8194" width="9.140625" style="53"/>
    <col min="8195" max="8195" width="7.7109375" style="53" bestFit="1" customWidth="1"/>
    <col min="8196" max="8196" width="13.140625" style="53" customWidth="1"/>
    <col min="8197" max="8447" width="9.140625" style="53"/>
    <col min="8448" max="8448" width="41.28515625" style="53" bestFit="1" customWidth="1"/>
    <col min="8449" max="8450" width="9.140625" style="53"/>
    <col min="8451" max="8451" width="7.7109375" style="53" bestFit="1" customWidth="1"/>
    <col min="8452" max="8452" width="13.140625" style="53" customWidth="1"/>
    <col min="8453" max="8703" width="9.140625" style="53"/>
    <col min="8704" max="8704" width="41.28515625" style="53" bestFit="1" customWidth="1"/>
    <col min="8705" max="8706" width="9.140625" style="53"/>
    <col min="8707" max="8707" width="7.7109375" style="53" bestFit="1" customWidth="1"/>
    <col min="8708" max="8708" width="13.140625" style="53" customWidth="1"/>
    <col min="8709" max="8959" width="9.140625" style="53"/>
    <col min="8960" max="8960" width="41.28515625" style="53" bestFit="1" customWidth="1"/>
    <col min="8961" max="8962" width="9.140625" style="53"/>
    <col min="8963" max="8963" width="7.7109375" style="53" bestFit="1" customWidth="1"/>
    <col min="8964" max="8964" width="13.140625" style="53" customWidth="1"/>
    <col min="8965" max="9215" width="9.140625" style="53"/>
    <col min="9216" max="9216" width="41.28515625" style="53" bestFit="1" customWidth="1"/>
    <col min="9217" max="9218" width="9.140625" style="53"/>
    <col min="9219" max="9219" width="7.7109375" style="53" bestFit="1" customWidth="1"/>
    <col min="9220" max="9220" width="13.140625" style="53" customWidth="1"/>
    <col min="9221" max="9471" width="9.140625" style="53"/>
    <col min="9472" max="9472" width="41.28515625" style="53" bestFit="1" customWidth="1"/>
    <col min="9473" max="9474" width="9.140625" style="53"/>
    <col min="9475" max="9475" width="7.7109375" style="53" bestFit="1" customWidth="1"/>
    <col min="9476" max="9476" width="13.140625" style="53" customWidth="1"/>
    <col min="9477" max="9727" width="9.140625" style="53"/>
    <col min="9728" max="9728" width="41.28515625" style="53" bestFit="1" customWidth="1"/>
    <col min="9729" max="9730" width="9.140625" style="53"/>
    <col min="9731" max="9731" width="7.7109375" style="53" bestFit="1" customWidth="1"/>
    <col min="9732" max="9732" width="13.140625" style="53" customWidth="1"/>
    <col min="9733" max="9983" width="9.140625" style="53"/>
    <col min="9984" max="9984" width="41.28515625" style="53" bestFit="1" customWidth="1"/>
    <col min="9985" max="9986" width="9.140625" style="53"/>
    <col min="9987" max="9987" width="7.7109375" style="53" bestFit="1" customWidth="1"/>
    <col min="9988" max="9988" width="13.140625" style="53" customWidth="1"/>
    <col min="9989" max="10239" width="9.140625" style="53"/>
    <col min="10240" max="10240" width="41.28515625" style="53" bestFit="1" customWidth="1"/>
    <col min="10241" max="10242" width="9.140625" style="53"/>
    <col min="10243" max="10243" width="7.7109375" style="53" bestFit="1" customWidth="1"/>
    <col min="10244" max="10244" width="13.140625" style="53" customWidth="1"/>
    <col min="10245" max="10495" width="9.140625" style="53"/>
    <col min="10496" max="10496" width="41.28515625" style="53" bestFit="1" customWidth="1"/>
    <col min="10497" max="10498" width="9.140625" style="53"/>
    <col min="10499" max="10499" width="7.7109375" style="53" bestFit="1" customWidth="1"/>
    <col min="10500" max="10500" width="13.140625" style="53" customWidth="1"/>
    <col min="10501" max="10751" width="9.140625" style="53"/>
    <col min="10752" max="10752" width="41.28515625" style="53" bestFit="1" customWidth="1"/>
    <col min="10753" max="10754" width="9.140625" style="53"/>
    <col min="10755" max="10755" width="7.7109375" style="53" bestFit="1" customWidth="1"/>
    <col min="10756" max="10756" width="13.140625" style="53" customWidth="1"/>
    <col min="10757" max="11007" width="9.140625" style="53"/>
    <col min="11008" max="11008" width="41.28515625" style="53" bestFit="1" customWidth="1"/>
    <col min="11009" max="11010" width="9.140625" style="53"/>
    <col min="11011" max="11011" width="7.7109375" style="53" bestFit="1" customWidth="1"/>
    <col min="11012" max="11012" width="13.140625" style="53" customWidth="1"/>
    <col min="11013" max="11263" width="9.140625" style="53"/>
    <col min="11264" max="11264" width="41.28515625" style="53" bestFit="1" customWidth="1"/>
    <col min="11265" max="11266" width="9.140625" style="53"/>
    <col min="11267" max="11267" width="7.7109375" style="53" bestFit="1" customWidth="1"/>
    <col min="11268" max="11268" width="13.140625" style="53" customWidth="1"/>
    <col min="11269" max="11519" width="9.140625" style="53"/>
    <col min="11520" max="11520" width="41.28515625" style="53" bestFit="1" customWidth="1"/>
    <col min="11521" max="11522" width="9.140625" style="53"/>
    <col min="11523" max="11523" width="7.7109375" style="53" bestFit="1" customWidth="1"/>
    <col min="11524" max="11524" width="13.140625" style="53" customWidth="1"/>
    <col min="11525" max="11775" width="9.140625" style="53"/>
    <col min="11776" max="11776" width="41.28515625" style="53" bestFit="1" customWidth="1"/>
    <col min="11777" max="11778" width="9.140625" style="53"/>
    <col min="11779" max="11779" width="7.7109375" style="53" bestFit="1" customWidth="1"/>
    <col min="11780" max="11780" width="13.140625" style="53" customWidth="1"/>
    <col min="11781" max="12031" width="9.140625" style="53"/>
    <col min="12032" max="12032" width="41.28515625" style="53" bestFit="1" customWidth="1"/>
    <col min="12033" max="12034" width="9.140625" style="53"/>
    <col min="12035" max="12035" width="7.7109375" style="53" bestFit="1" customWidth="1"/>
    <col min="12036" max="12036" width="13.140625" style="53" customWidth="1"/>
    <col min="12037" max="12287" width="9.140625" style="53"/>
    <col min="12288" max="12288" width="41.28515625" style="53" bestFit="1" customWidth="1"/>
    <col min="12289" max="12290" width="9.140625" style="53"/>
    <col min="12291" max="12291" width="7.7109375" style="53" bestFit="1" customWidth="1"/>
    <col min="12292" max="12292" width="13.140625" style="53" customWidth="1"/>
    <col min="12293" max="12543" width="9.140625" style="53"/>
    <col min="12544" max="12544" width="41.28515625" style="53" bestFit="1" customWidth="1"/>
    <col min="12545" max="12546" width="9.140625" style="53"/>
    <col min="12547" max="12547" width="7.7109375" style="53" bestFit="1" customWidth="1"/>
    <col min="12548" max="12548" width="13.140625" style="53" customWidth="1"/>
    <col min="12549" max="12799" width="9.140625" style="53"/>
    <col min="12800" max="12800" width="41.28515625" style="53" bestFit="1" customWidth="1"/>
    <col min="12801" max="12802" width="9.140625" style="53"/>
    <col min="12803" max="12803" width="7.7109375" style="53" bestFit="1" customWidth="1"/>
    <col min="12804" max="12804" width="13.140625" style="53" customWidth="1"/>
    <col min="12805" max="13055" width="9.140625" style="53"/>
    <col min="13056" max="13056" width="41.28515625" style="53" bestFit="1" customWidth="1"/>
    <col min="13057" max="13058" width="9.140625" style="53"/>
    <col min="13059" max="13059" width="7.7109375" style="53" bestFit="1" customWidth="1"/>
    <col min="13060" max="13060" width="13.140625" style="53" customWidth="1"/>
    <col min="13061" max="13311" width="9.140625" style="53"/>
    <col min="13312" max="13312" width="41.28515625" style="53" bestFit="1" customWidth="1"/>
    <col min="13313" max="13314" width="9.140625" style="53"/>
    <col min="13315" max="13315" width="7.7109375" style="53" bestFit="1" customWidth="1"/>
    <col min="13316" max="13316" width="13.140625" style="53" customWidth="1"/>
    <col min="13317" max="13567" width="9.140625" style="53"/>
    <col min="13568" max="13568" width="41.28515625" style="53" bestFit="1" customWidth="1"/>
    <col min="13569" max="13570" width="9.140625" style="53"/>
    <col min="13571" max="13571" width="7.7109375" style="53" bestFit="1" customWidth="1"/>
    <col min="13572" max="13572" width="13.140625" style="53" customWidth="1"/>
    <col min="13573" max="13823" width="9.140625" style="53"/>
    <col min="13824" max="13824" width="41.28515625" style="53" bestFit="1" customWidth="1"/>
    <col min="13825" max="13826" width="9.140625" style="53"/>
    <col min="13827" max="13827" width="7.7109375" style="53" bestFit="1" customWidth="1"/>
    <col min="13828" max="13828" width="13.140625" style="53" customWidth="1"/>
    <col min="13829" max="14079" width="9.140625" style="53"/>
    <col min="14080" max="14080" width="41.28515625" style="53" bestFit="1" customWidth="1"/>
    <col min="14081" max="14082" width="9.140625" style="53"/>
    <col min="14083" max="14083" width="7.7109375" style="53" bestFit="1" customWidth="1"/>
    <col min="14084" max="14084" width="13.140625" style="53" customWidth="1"/>
    <col min="14085" max="14335" width="9.140625" style="53"/>
    <col min="14336" max="14336" width="41.28515625" style="53" bestFit="1" customWidth="1"/>
    <col min="14337" max="14338" width="9.140625" style="53"/>
    <col min="14339" max="14339" width="7.7109375" style="53" bestFit="1" customWidth="1"/>
    <col min="14340" max="14340" width="13.140625" style="53" customWidth="1"/>
    <col min="14341" max="14591" width="9.140625" style="53"/>
    <col min="14592" max="14592" width="41.28515625" style="53" bestFit="1" customWidth="1"/>
    <col min="14593" max="14594" width="9.140625" style="53"/>
    <col min="14595" max="14595" width="7.7109375" style="53" bestFit="1" customWidth="1"/>
    <col min="14596" max="14596" width="13.140625" style="53" customWidth="1"/>
    <col min="14597" max="14847" width="9.140625" style="53"/>
    <col min="14848" max="14848" width="41.28515625" style="53" bestFit="1" customWidth="1"/>
    <col min="14849" max="14850" width="9.140625" style="53"/>
    <col min="14851" max="14851" width="7.7109375" style="53" bestFit="1" customWidth="1"/>
    <col min="14852" max="14852" width="13.140625" style="53" customWidth="1"/>
    <col min="14853" max="15103" width="9.140625" style="53"/>
    <col min="15104" max="15104" width="41.28515625" style="53" bestFit="1" customWidth="1"/>
    <col min="15105" max="15106" width="9.140625" style="53"/>
    <col min="15107" max="15107" width="7.7109375" style="53" bestFit="1" customWidth="1"/>
    <col min="15108" max="15108" width="13.140625" style="53" customWidth="1"/>
    <col min="15109" max="15359" width="9.140625" style="53"/>
    <col min="15360" max="15360" width="41.28515625" style="53" bestFit="1" customWidth="1"/>
    <col min="15361" max="15362" width="9.140625" style="53"/>
    <col min="15363" max="15363" width="7.7109375" style="53" bestFit="1" customWidth="1"/>
    <col min="15364" max="15364" width="13.140625" style="53" customWidth="1"/>
    <col min="15365" max="15615" width="9.140625" style="53"/>
    <col min="15616" max="15616" width="41.28515625" style="53" bestFit="1" customWidth="1"/>
    <col min="15617" max="15618" width="9.140625" style="53"/>
    <col min="15619" max="15619" width="7.7109375" style="53" bestFit="1" customWidth="1"/>
    <col min="15620" max="15620" width="13.140625" style="53" customWidth="1"/>
    <col min="15621" max="15871" width="9.140625" style="53"/>
    <col min="15872" max="15872" width="41.28515625" style="53" bestFit="1" customWidth="1"/>
    <col min="15873" max="15874" width="9.140625" style="53"/>
    <col min="15875" max="15875" width="7.7109375" style="53" bestFit="1" customWidth="1"/>
    <col min="15876" max="15876" width="13.140625" style="53" customWidth="1"/>
    <col min="15877" max="16127" width="9.140625" style="53"/>
    <col min="16128" max="16128" width="41.28515625" style="53" bestFit="1" customWidth="1"/>
    <col min="16129" max="16130" width="9.140625" style="53"/>
    <col min="16131" max="16131" width="7.7109375" style="53" bestFit="1" customWidth="1"/>
    <col min="16132" max="16132" width="13.140625" style="53" customWidth="1"/>
    <col min="16133" max="16384" width="9.140625" style="53"/>
  </cols>
  <sheetData>
    <row r="1" spans="1:12" s="273" customFormat="1" ht="23.25" x14ac:dyDescent="0.35">
      <c r="A1" s="245" t="str">
        <f>IS!A1</f>
        <v>Colgate-Palmolive Company</v>
      </c>
      <c r="D1" s="301" t="s">
        <v>300</v>
      </c>
      <c r="H1" s="274"/>
    </row>
    <row r="2" spans="1:12" s="256" customFormat="1" ht="14.25" x14ac:dyDescent="0.2"/>
    <row r="3" spans="1:12" s="256" customFormat="1" ht="20.25" x14ac:dyDescent="0.3">
      <c r="A3" s="275" t="s">
        <v>158</v>
      </c>
    </row>
    <row r="4" spans="1:12" s="256" customFormat="1" ht="14.25" x14ac:dyDescent="0.2"/>
    <row r="5" spans="1:12" s="42" customFormat="1" ht="15.75" thickBot="1" x14ac:dyDescent="0.3">
      <c r="B5" s="44"/>
      <c r="C5" s="43">
        <f>BS!C5</f>
        <v>42735</v>
      </c>
      <c r="D5" s="43">
        <f>BS!D5</f>
        <v>43100</v>
      </c>
      <c r="E5" s="43">
        <f>BS!E5</f>
        <v>43465</v>
      </c>
      <c r="F5" s="43">
        <f>BS!F5</f>
        <v>43830</v>
      </c>
      <c r="G5" s="43">
        <f>BS!G5</f>
        <v>44196</v>
      </c>
      <c r="H5" s="43">
        <f>BS!H5</f>
        <v>44561</v>
      </c>
      <c r="I5" s="43">
        <f>BS!I5</f>
        <v>44926</v>
      </c>
      <c r="J5" s="43">
        <f>BS!J5</f>
        <v>45291</v>
      </c>
      <c r="K5" s="43">
        <f>BS!K5</f>
        <v>45657</v>
      </c>
      <c r="L5" s="43">
        <f>BS!L5</f>
        <v>46022</v>
      </c>
    </row>
    <row r="6" spans="1:12" x14ac:dyDescent="0.25">
      <c r="B6" s="15" t="s">
        <v>159</v>
      </c>
      <c r="C6" s="105"/>
      <c r="D6" s="105"/>
      <c r="E6" s="105"/>
      <c r="F6" s="105"/>
      <c r="G6" s="105"/>
      <c r="H6" s="106"/>
      <c r="I6" s="106"/>
      <c r="J6" s="106"/>
      <c r="K6" s="106"/>
      <c r="L6" s="106"/>
    </row>
    <row r="7" spans="1:12" x14ac:dyDescent="0.25">
      <c r="B7" s="15" t="s">
        <v>160</v>
      </c>
      <c r="C7" s="99"/>
      <c r="D7" s="99"/>
      <c r="E7" s="99"/>
      <c r="F7" s="99"/>
      <c r="G7" s="99"/>
      <c r="H7" s="100"/>
      <c r="I7" s="100"/>
      <c r="J7" s="100"/>
      <c r="K7" s="100"/>
      <c r="L7" s="100"/>
    </row>
    <row r="8" spans="1:12" x14ac:dyDescent="0.25">
      <c r="B8" s="15" t="s">
        <v>161</v>
      </c>
      <c r="C8" s="101"/>
      <c r="D8" s="101"/>
      <c r="E8" s="101"/>
      <c r="F8" s="101"/>
      <c r="G8" s="101"/>
      <c r="H8" s="100"/>
      <c r="I8" s="100"/>
      <c r="J8" s="100"/>
      <c r="K8" s="100"/>
      <c r="L8" s="100"/>
    </row>
    <row r="9" spans="1:12" x14ac:dyDescent="0.25">
      <c r="B9" s="15" t="s">
        <v>140</v>
      </c>
      <c r="C9" s="101"/>
      <c r="D9" s="101"/>
      <c r="E9" s="101"/>
      <c r="F9" s="101"/>
      <c r="G9" s="101"/>
      <c r="H9" s="100"/>
      <c r="I9" s="100"/>
      <c r="J9" s="100"/>
      <c r="K9" s="100"/>
      <c r="L9" s="100"/>
    </row>
    <row r="10" spans="1:12" x14ac:dyDescent="0.25">
      <c r="B10" s="107" t="s">
        <v>162</v>
      </c>
      <c r="C10" s="101"/>
      <c r="D10" s="101"/>
      <c r="E10" s="101"/>
      <c r="F10" s="101"/>
      <c r="G10" s="101"/>
      <c r="H10" s="100"/>
      <c r="I10" s="100"/>
      <c r="J10" s="100"/>
      <c r="K10" s="100"/>
      <c r="L10" s="100"/>
    </row>
    <row r="11" spans="1:12" x14ac:dyDescent="0.25">
      <c r="B11" s="107" t="s">
        <v>163</v>
      </c>
      <c r="C11" s="101"/>
      <c r="D11" s="101"/>
      <c r="E11" s="101"/>
      <c r="F11" s="101"/>
      <c r="G11" s="101"/>
      <c r="H11" s="178"/>
      <c r="I11" s="178"/>
      <c r="J11" s="178"/>
      <c r="K11" s="178"/>
      <c r="L11" s="178"/>
    </row>
    <row r="12" spans="1:12" x14ac:dyDescent="0.25">
      <c r="B12" s="15" t="s">
        <v>164</v>
      </c>
      <c r="C12" s="101"/>
      <c r="D12" s="101"/>
      <c r="E12" s="101"/>
      <c r="F12" s="101"/>
      <c r="G12" s="101"/>
      <c r="H12" s="108"/>
      <c r="I12" s="108"/>
      <c r="J12" s="108"/>
      <c r="K12" s="108"/>
      <c r="L12" s="108"/>
    </row>
    <row r="13" spans="1:12" x14ac:dyDescent="0.25">
      <c r="B13" s="15" t="s">
        <v>165</v>
      </c>
      <c r="C13" s="101"/>
      <c r="D13" s="101"/>
      <c r="E13" s="101"/>
      <c r="F13" s="101"/>
      <c r="G13" s="101"/>
      <c r="H13" s="59"/>
      <c r="I13" s="59"/>
      <c r="J13" s="59"/>
      <c r="K13" s="59"/>
      <c r="L13" s="59"/>
    </row>
    <row r="14" spans="1:12" x14ac:dyDescent="0.25">
      <c r="B14" s="15" t="s">
        <v>166</v>
      </c>
      <c r="C14" s="101"/>
      <c r="D14" s="101"/>
      <c r="E14" s="101"/>
      <c r="F14" s="101"/>
      <c r="G14" s="101"/>
      <c r="H14" s="59"/>
      <c r="I14" s="59"/>
      <c r="J14" s="59"/>
      <c r="K14" s="59"/>
      <c r="L14" s="59"/>
    </row>
    <row r="15" spans="1:12" x14ac:dyDescent="0.25">
      <c r="B15" s="16" t="s">
        <v>167</v>
      </c>
      <c r="C15" s="96"/>
      <c r="D15" s="96"/>
      <c r="E15" s="96"/>
      <c r="F15" s="108"/>
      <c r="G15" s="108"/>
      <c r="H15" s="108"/>
      <c r="I15" s="108"/>
      <c r="J15" s="108"/>
      <c r="K15" s="108"/>
      <c r="L15" s="108"/>
    </row>
    <row r="16" spans="1:12" x14ac:dyDescent="0.25">
      <c r="B16" s="15"/>
      <c r="C16" s="59"/>
      <c r="D16" s="59"/>
      <c r="E16" s="59"/>
      <c r="F16" s="59"/>
      <c r="G16" s="59"/>
      <c r="H16" s="59"/>
      <c r="I16" s="59"/>
      <c r="J16" s="59"/>
      <c r="K16" s="59"/>
      <c r="L16" s="59"/>
    </row>
    <row r="17" spans="2:13" x14ac:dyDescent="0.25">
      <c r="B17" s="54" t="s">
        <v>168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</row>
    <row r="18" spans="2:13" x14ac:dyDescent="0.25">
      <c r="B18" s="15" t="s">
        <v>169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</row>
    <row r="19" spans="2:13" x14ac:dyDescent="0.25">
      <c r="B19" s="15" t="s">
        <v>170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</row>
    <row r="20" spans="2:13" x14ac:dyDescent="0.25">
      <c r="B20" s="15" t="s">
        <v>171</v>
      </c>
      <c r="C20" s="98"/>
      <c r="D20" s="98"/>
      <c r="E20" s="98"/>
      <c r="F20" s="59"/>
      <c r="G20" s="59"/>
      <c r="H20" s="59"/>
      <c r="I20" s="59"/>
      <c r="J20" s="59"/>
      <c r="K20" s="59"/>
      <c r="L20" s="59"/>
      <c r="M20" s="59"/>
    </row>
    <row r="21" spans="2:13" x14ac:dyDescent="0.25">
      <c r="B21" s="15"/>
      <c r="C21" s="59"/>
      <c r="D21" s="59"/>
      <c r="E21" s="59"/>
      <c r="F21" s="59"/>
      <c r="G21" s="59"/>
      <c r="H21" s="59"/>
      <c r="I21" s="59"/>
      <c r="J21" s="59"/>
      <c r="K21" s="59"/>
      <c r="L21" s="59"/>
    </row>
    <row r="22" spans="2:13" x14ac:dyDescent="0.25">
      <c r="B22" s="54" t="s">
        <v>281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</row>
    <row r="23" spans="2:13" x14ac:dyDescent="0.25">
      <c r="B23" s="15" t="s">
        <v>169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</row>
    <row r="24" spans="2:13" x14ac:dyDescent="0.25">
      <c r="B24" s="15" t="s">
        <v>173</v>
      </c>
      <c r="C24" s="59"/>
      <c r="D24" s="59"/>
      <c r="E24" s="59"/>
      <c r="F24" s="109"/>
      <c r="G24" s="109"/>
      <c r="H24" s="161"/>
      <c r="I24" s="161"/>
      <c r="J24" s="161"/>
      <c r="K24" s="161"/>
      <c r="L24" s="161"/>
    </row>
    <row r="25" spans="2:13" x14ac:dyDescent="0.25">
      <c r="B25" s="15" t="s">
        <v>174</v>
      </c>
      <c r="C25" s="59"/>
      <c r="D25" s="59"/>
      <c r="E25" s="59"/>
      <c r="F25" s="110"/>
      <c r="G25" s="110"/>
      <c r="H25" s="110">
        <v>-631</v>
      </c>
      <c r="I25" s="110">
        <v>-413</v>
      </c>
      <c r="J25" s="110">
        <v>-896</v>
      </c>
      <c r="K25" s="110">
        <v>-498</v>
      </c>
      <c r="L25" s="110">
        <v>-130</v>
      </c>
      <c r="M25" s="110">
        <v>-100</v>
      </c>
    </row>
    <row r="26" spans="2:13" x14ac:dyDescent="0.25">
      <c r="B26" s="15" t="s">
        <v>171</v>
      </c>
      <c r="C26" s="296"/>
      <c r="D26" s="296"/>
      <c r="E26" s="296"/>
      <c r="F26" s="296"/>
      <c r="G26" s="296"/>
      <c r="H26" s="96"/>
      <c r="I26" s="96"/>
      <c r="J26" s="96"/>
      <c r="K26" s="96"/>
      <c r="L26" s="96"/>
      <c r="M26" s="237"/>
    </row>
    <row r="27" spans="2:13" x14ac:dyDescent="0.25">
      <c r="B27" s="15"/>
      <c r="C27" s="15"/>
      <c r="D27" s="15"/>
      <c r="E27" s="15"/>
      <c r="F27" s="15"/>
      <c r="G27" s="15"/>
      <c r="H27" s="170"/>
      <c r="I27" s="162"/>
      <c r="J27" s="162"/>
      <c r="K27" s="162"/>
      <c r="L27" s="162"/>
      <c r="M27" s="241"/>
    </row>
    <row r="28" spans="2:13" x14ac:dyDescent="0.25">
      <c r="B28" s="15" t="s">
        <v>172</v>
      </c>
      <c r="C28" s="15"/>
      <c r="D28" s="15"/>
      <c r="E28" s="15"/>
      <c r="F28" s="15"/>
      <c r="G28" s="15"/>
      <c r="H28" s="170"/>
      <c r="I28" s="170"/>
      <c r="J28" s="170"/>
      <c r="K28" s="170"/>
      <c r="L28" s="170"/>
    </row>
    <row r="29" spans="2:13" x14ac:dyDescent="0.25">
      <c r="B29" s="15" t="s">
        <v>207</v>
      </c>
      <c r="C29" s="15"/>
      <c r="D29" s="15"/>
      <c r="E29" s="15"/>
      <c r="F29" s="15"/>
      <c r="G29" s="15"/>
      <c r="H29" s="171"/>
      <c r="I29" s="171"/>
      <c r="J29" s="171"/>
      <c r="K29" s="171"/>
      <c r="L29" s="171"/>
    </row>
    <row r="30" spans="2:13" x14ac:dyDescent="0.25">
      <c r="B30" s="15"/>
      <c r="C30" s="15"/>
      <c r="D30" s="15"/>
      <c r="E30" s="15"/>
      <c r="F30" s="15"/>
      <c r="G30" s="15"/>
      <c r="H30" s="162"/>
      <c r="I30" s="162"/>
      <c r="J30" s="162"/>
      <c r="K30" s="162"/>
      <c r="L30" s="162"/>
    </row>
    <row r="31" spans="2:13" x14ac:dyDescent="0.25">
      <c r="B31" s="15"/>
      <c r="C31" s="15"/>
      <c r="D31" s="15"/>
      <c r="E31" s="15"/>
      <c r="F31" s="15"/>
      <c r="G31" s="15"/>
      <c r="H31" s="162"/>
      <c r="I31" s="162"/>
      <c r="J31" s="162"/>
      <c r="K31" s="162"/>
      <c r="L31" s="162"/>
    </row>
    <row r="32" spans="2:13" x14ac:dyDescent="0.25">
      <c r="B32" s="15"/>
      <c r="C32" s="15"/>
      <c r="D32" s="15"/>
      <c r="E32" s="15"/>
      <c r="F32" s="15"/>
      <c r="G32" s="15"/>
      <c r="H32" s="162"/>
      <c r="I32" s="162"/>
      <c r="J32" s="162"/>
      <c r="K32" s="162"/>
      <c r="L32" s="162"/>
    </row>
    <row r="33" spans="2:12" x14ac:dyDescent="0.25">
      <c r="B33" s="54" t="s">
        <v>168</v>
      </c>
      <c r="C33" s="15"/>
      <c r="D33" s="15"/>
      <c r="E33" s="15"/>
      <c r="F33" s="15" t="s">
        <v>175</v>
      </c>
      <c r="G33" s="111"/>
      <c r="H33" s="111"/>
      <c r="I33" s="111"/>
      <c r="J33" s="111"/>
      <c r="K33" s="111"/>
      <c r="L33" s="111"/>
    </row>
    <row r="34" spans="2:12" x14ac:dyDescent="0.25">
      <c r="B34" s="15"/>
      <c r="C34" s="15"/>
      <c r="D34" s="15"/>
      <c r="E34" s="15"/>
      <c r="F34" s="15" t="s">
        <v>176</v>
      </c>
      <c r="G34" s="103"/>
      <c r="H34" s="141"/>
      <c r="I34" s="141"/>
      <c r="J34" s="141"/>
      <c r="K34" s="141"/>
      <c r="L34" s="141"/>
    </row>
    <row r="35" spans="2:12" x14ac:dyDescent="0.25">
      <c r="B35" s="15"/>
      <c r="C35" s="15"/>
      <c r="D35" s="15"/>
      <c r="E35" s="15"/>
      <c r="F35" s="15" t="s">
        <v>177</v>
      </c>
      <c r="G35" s="111"/>
      <c r="H35" s="111"/>
      <c r="I35" s="111"/>
      <c r="J35" s="111"/>
      <c r="K35" s="111"/>
      <c r="L35" s="111"/>
    </row>
    <row r="36" spans="2:12" x14ac:dyDescent="0.25">
      <c r="B36" s="15"/>
      <c r="C36" s="15"/>
      <c r="D36" s="15"/>
      <c r="E36" s="15"/>
      <c r="F36" s="15"/>
      <c r="G36" s="15"/>
      <c r="H36" s="162"/>
      <c r="I36" s="162"/>
      <c r="J36" s="162"/>
      <c r="K36" s="162"/>
      <c r="L36" s="162"/>
    </row>
    <row r="37" spans="2:12" x14ac:dyDescent="0.25">
      <c r="B37" s="15"/>
      <c r="C37" s="15"/>
      <c r="D37" s="15"/>
      <c r="E37" s="15"/>
      <c r="F37" s="15"/>
      <c r="G37" s="15"/>
      <c r="H37" s="162"/>
      <c r="I37" s="162"/>
      <c r="J37" s="162"/>
      <c r="K37" s="162"/>
      <c r="L37" s="162"/>
    </row>
    <row r="38" spans="2:12" x14ac:dyDescent="0.25">
      <c r="B38" s="54" t="s">
        <v>172</v>
      </c>
      <c r="C38" s="15" t="s">
        <v>175</v>
      </c>
      <c r="D38" s="15"/>
      <c r="E38" s="298"/>
      <c r="F38" s="298"/>
      <c r="G38" s="298"/>
      <c r="H38" s="111"/>
      <c r="I38" s="111"/>
      <c r="J38" s="111"/>
      <c r="K38" s="111"/>
      <c r="L38" s="111"/>
    </row>
    <row r="39" spans="2:12" x14ac:dyDescent="0.25">
      <c r="B39" s="15"/>
      <c r="C39" s="15" t="s">
        <v>176</v>
      </c>
      <c r="D39" s="15"/>
      <c r="E39" s="300"/>
      <c r="F39" s="300"/>
      <c r="G39" s="300"/>
      <c r="H39" s="141"/>
      <c r="I39" s="141"/>
      <c r="J39" s="141"/>
      <c r="K39" s="141"/>
      <c r="L39" s="141"/>
    </row>
    <row r="40" spans="2:12" x14ac:dyDescent="0.25">
      <c r="B40" s="15"/>
      <c r="C40" s="15" t="s">
        <v>177</v>
      </c>
      <c r="D40" s="15"/>
      <c r="E40" s="297"/>
      <c r="F40" s="297"/>
      <c r="G40" s="297"/>
      <c r="H40" s="299"/>
      <c r="I40" s="299"/>
      <c r="J40" s="299"/>
      <c r="K40" s="299"/>
      <c r="L40" s="299"/>
    </row>
    <row r="41" spans="2:12" x14ac:dyDescent="0.25">
      <c r="B41" s="15"/>
      <c r="C41" s="15"/>
      <c r="D41" s="15"/>
      <c r="E41" s="15"/>
      <c r="F41" s="15"/>
      <c r="G41" s="15"/>
      <c r="H41" s="162"/>
      <c r="I41" s="162"/>
      <c r="J41" s="162"/>
      <c r="K41" s="162"/>
      <c r="L41" s="162"/>
    </row>
    <row r="42" spans="2:12" x14ac:dyDescent="0.25">
      <c r="B42" s="54" t="s">
        <v>178</v>
      </c>
      <c r="C42" s="15"/>
      <c r="D42" s="15"/>
      <c r="E42" s="15"/>
      <c r="F42" s="15"/>
      <c r="G42" s="111"/>
      <c r="H42" s="172"/>
      <c r="I42" s="172"/>
      <c r="J42" s="172"/>
      <c r="K42" s="172"/>
      <c r="L42" s="172"/>
    </row>
    <row r="43" spans="2:12" x14ac:dyDescent="0.25">
      <c r="B43" s="15"/>
      <c r="C43" s="15"/>
      <c r="E43" s="15"/>
      <c r="F43" s="15"/>
      <c r="G43" s="41"/>
      <c r="H43" s="172"/>
      <c r="I43" s="172"/>
      <c r="J43" s="172"/>
      <c r="K43" s="172"/>
      <c r="L43" s="172"/>
    </row>
    <row r="44" spans="2:12" x14ac:dyDescent="0.25">
      <c r="B44" s="15"/>
      <c r="C44" s="15"/>
      <c r="E44" s="15"/>
      <c r="F44" s="15"/>
      <c r="G44" s="41"/>
      <c r="H44" s="172"/>
      <c r="I44" s="172"/>
      <c r="J44" s="172"/>
      <c r="K44" s="172"/>
      <c r="L44" s="172"/>
    </row>
    <row r="45" spans="2:12" x14ac:dyDescent="0.25">
      <c r="B45" s="54" t="s">
        <v>179</v>
      </c>
      <c r="C45" s="15"/>
      <c r="E45" s="15"/>
      <c r="F45" s="15" t="s">
        <v>175</v>
      </c>
      <c r="G45" s="111"/>
      <c r="H45" s="171"/>
      <c r="I45" s="171"/>
      <c r="J45" s="171"/>
      <c r="K45" s="171"/>
      <c r="L45" s="171"/>
    </row>
    <row r="46" spans="2:12" x14ac:dyDescent="0.25">
      <c r="B46" s="15"/>
      <c r="C46" s="15"/>
      <c r="E46" s="15"/>
      <c r="F46" s="15" t="s">
        <v>176</v>
      </c>
      <c r="G46" s="112"/>
      <c r="H46" s="173"/>
      <c r="I46" s="173"/>
      <c r="J46" s="173"/>
      <c r="K46" s="173"/>
      <c r="L46" s="173"/>
    </row>
    <row r="47" spans="2:12" x14ac:dyDescent="0.25">
      <c r="B47" s="15"/>
      <c r="C47" s="15"/>
      <c r="E47" s="15"/>
      <c r="F47" s="15" t="s">
        <v>180</v>
      </c>
      <c r="G47" s="41"/>
      <c r="H47" s="172"/>
      <c r="I47" s="172"/>
      <c r="J47" s="172"/>
      <c r="K47" s="172"/>
      <c r="L47" s="172"/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2"/>
  <sheetViews>
    <sheetView showGridLines="0"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4.25" x14ac:dyDescent="0.2"/>
  <cols>
    <col min="1" max="1" width="2.85546875" style="15" customWidth="1"/>
    <col min="2" max="2" width="46.28515625" style="15" customWidth="1"/>
    <col min="3" max="6" width="10" style="15" bestFit="1" customWidth="1"/>
    <col min="7" max="7" width="10.28515625" style="15" bestFit="1" customWidth="1"/>
    <col min="8" max="12" width="9.85546875" style="15" customWidth="1"/>
    <col min="13" max="16384" width="9.140625" style="15"/>
  </cols>
  <sheetData>
    <row r="1" spans="1:12" ht="23.25" x14ac:dyDescent="0.35">
      <c r="A1" s="245" t="s">
        <v>0</v>
      </c>
      <c r="D1" s="301" t="s">
        <v>300</v>
      </c>
    </row>
    <row r="3" spans="1:12" ht="15.75" x14ac:dyDescent="0.25">
      <c r="A3" s="246" t="s">
        <v>16</v>
      </c>
    </row>
    <row r="4" spans="1:12" ht="15.75" x14ac:dyDescent="0.25">
      <c r="B4" s="23"/>
    </row>
    <row r="5" spans="1:12" ht="15.75" thickBot="1" x14ac:dyDescent="0.3">
      <c r="B5" s="1" t="s">
        <v>17</v>
      </c>
      <c r="C5" s="43">
        <v>42735</v>
      </c>
      <c r="D5" s="43">
        <f t="shared" ref="D5:G5" si="0">EOMONTH(C5,12)</f>
        <v>43100</v>
      </c>
      <c r="E5" s="43">
        <f t="shared" si="0"/>
        <v>43465</v>
      </c>
      <c r="F5" s="43">
        <f t="shared" si="0"/>
        <v>43830</v>
      </c>
      <c r="G5" s="43">
        <f t="shared" si="0"/>
        <v>44196</v>
      </c>
      <c r="H5" s="43">
        <f t="shared" ref="H5" si="1">EOMONTH(G5,12)</f>
        <v>44561</v>
      </c>
      <c r="I5" s="43">
        <f t="shared" ref="I5" si="2">EOMONTH(H5,12)</f>
        <v>44926</v>
      </c>
      <c r="J5" s="43">
        <f t="shared" ref="J5" si="3">EOMONTH(I5,12)</f>
        <v>45291</v>
      </c>
      <c r="K5" s="43">
        <f t="shared" ref="K5" si="4">EOMONTH(J5,12)</f>
        <v>45657</v>
      </c>
      <c r="L5" s="43">
        <f t="shared" ref="L5" si="5">EOMONTH(K5,12)</f>
        <v>46022</v>
      </c>
    </row>
    <row r="6" spans="1:12" x14ac:dyDescent="0.2">
      <c r="B6" s="213" t="s">
        <v>1</v>
      </c>
      <c r="C6" s="11">
        <v>15195</v>
      </c>
      <c r="D6" s="11">
        <v>15454</v>
      </c>
      <c r="E6" s="11">
        <v>15544</v>
      </c>
      <c r="F6" s="11">
        <v>15693</v>
      </c>
      <c r="G6" s="11">
        <v>16471</v>
      </c>
      <c r="H6" s="5"/>
      <c r="I6" s="5"/>
      <c r="J6" s="5"/>
      <c r="K6" s="5"/>
      <c r="L6" s="5"/>
    </row>
    <row r="7" spans="1:12" x14ac:dyDescent="0.2">
      <c r="B7" s="213" t="s">
        <v>2</v>
      </c>
      <c r="C7" s="12">
        <v>6072</v>
      </c>
      <c r="D7" s="12">
        <v>6174</v>
      </c>
      <c r="E7" s="12">
        <v>6313</v>
      </c>
      <c r="F7" s="12">
        <v>6368</v>
      </c>
      <c r="G7" s="12">
        <v>6454</v>
      </c>
      <c r="H7" s="226"/>
      <c r="I7" s="226"/>
      <c r="J7" s="226"/>
      <c r="K7" s="226"/>
      <c r="L7" s="226"/>
    </row>
    <row r="8" spans="1:12" x14ac:dyDescent="0.2">
      <c r="B8" s="214" t="s">
        <v>3</v>
      </c>
      <c r="C8" s="4">
        <f t="shared" ref="C8:L8" si="6">C6-C7</f>
        <v>9123</v>
      </c>
      <c r="D8" s="4">
        <f t="shared" si="6"/>
        <v>9280</v>
      </c>
      <c r="E8" s="4">
        <f t="shared" si="6"/>
        <v>9231</v>
      </c>
      <c r="F8" s="4">
        <f t="shared" si="6"/>
        <v>9325</v>
      </c>
      <c r="G8" s="4">
        <f t="shared" si="6"/>
        <v>10017</v>
      </c>
      <c r="H8" s="4"/>
      <c r="I8" s="4"/>
      <c r="J8" s="4"/>
      <c r="K8" s="4"/>
      <c r="L8" s="4"/>
    </row>
    <row r="9" spans="1:12" x14ac:dyDescent="0.2">
      <c r="B9" s="213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">
      <c r="B10" s="213" t="s">
        <v>4</v>
      </c>
      <c r="C10" s="11">
        <v>5143</v>
      </c>
      <c r="D10" s="11">
        <v>5400</v>
      </c>
      <c r="E10" s="11">
        <v>5389</v>
      </c>
      <c r="F10" s="11">
        <v>5575</v>
      </c>
      <c r="G10" s="11">
        <v>6019</v>
      </c>
      <c r="H10" s="5"/>
      <c r="I10" s="5"/>
      <c r="J10" s="5"/>
      <c r="K10" s="5"/>
      <c r="L10" s="5"/>
    </row>
    <row r="11" spans="1:12" x14ac:dyDescent="0.2">
      <c r="B11" s="213" t="s">
        <v>5</v>
      </c>
      <c r="C11" s="11">
        <v>25</v>
      </c>
      <c r="D11" s="11">
        <v>173</v>
      </c>
      <c r="E11" s="11">
        <v>148</v>
      </c>
      <c r="F11" s="11">
        <v>196</v>
      </c>
      <c r="G11" s="11">
        <v>113</v>
      </c>
      <c r="H11" s="5"/>
      <c r="I11" s="5"/>
      <c r="J11" s="5"/>
      <c r="K11" s="5"/>
      <c r="L11" s="5"/>
    </row>
    <row r="12" spans="1:12" ht="15" x14ac:dyDescent="0.25">
      <c r="B12" s="16" t="s">
        <v>201</v>
      </c>
      <c r="C12" s="6">
        <f t="shared" ref="C12:L12" si="7">C8-C10-C11</f>
        <v>3955</v>
      </c>
      <c r="D12" s="6">
        <f t="shared" si="7"/>
        <v>3707</v>
      </c>
      <c r="E12" s="6">
        <f t="shared" si="7"/>
        <v>3694</v>
      </c>
      <c r="F12" s="6">
        <f t="shared" si="7"/>
        <v>3554</v>
      </c>
      <c r="G12" s="6">
        <f t="shared" si="7"/>
        <v>3885</v>
      </c>
      <c r="H12" s="6"/>
      <c r="I12" s="6"/>
      <c r="J12" s="6"/>
      <c r="K12" s="6"/>
      <c r="L12" s="6"/>
    </row>
    <row r="13" spans="1:12" x14ac:dyDescent="0.2">
      <c r="B13" s="213" t="s">
        <v>225</v>
      </c>
      <c r="C13" s="284">
        <v>118</v>
      </c>
      <c r="D13" s="284">
        <v>118</v>
      </c>
      <c r="E13" s="284">
        <v>87</v>
      </c>
      <c r="F13" s="284">
        <v>108</v>
      </c>
      <c r="G13" s="284">
        <v>74</v>
      </c>
      <c r="H13" s="7"/>
      <c r="I13" s="7"/>
      <c r="J13" s="7"/>
      <c r="K13" s="7"/>
      <c r="L13" s="7"/>
    </row>
    <row r="14" spans="1:12" x14ac:dyDescent="0.2">
      <c r="B14" s="213" t="s">
        <v>7</v>
      </c>
      <c r="C14" s="12">
        <v>99</v>
      </c>
      <c r="D14" s="12">
        <v>102</v>
      </c>
      <c r="E14" s="12">
        <v>143</v>
      </c>
      <c r="F14" s="12">
        <v>145</v>
      </c>
      <c r="G14" s="12">
        <v>164</v>
      </c>
      <c r="H14" s="233"/>
      <c r="I14" s="233"/>
      <c r="J14" s="233"/>
      <c r="K14" s="233"/>
      <c r="L14" s="233"/>
    </row>
    <row r="15" spans="1:12" x14ac:dyDescent="0.2">
      <c r="B15" s="213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ht="15" x14ac:dyDescent="0.25">
      <c r="B16" s="16" t="s">
        <v>202</v>
      </c>
      <c r="C16" s="5">
        <f>C12-C14-C13</f>
        <v>3738</v>
      </c>
      <c r="D16" s="5">
        <f t="shared" ref="D16:L16" si="8">D12-D14-D13</f>
        <v>3487</v>
      </c>
      <c r="E16" s="5">
        <f t="shared" si="8"/>
        <v>3464</v>
      </c>
      <c r="F16" s="5">
        <f t="shared" si="8"/>
        <v>3301</v>
      </c>
      <c r="G16" s="5">
        <f t="shared" si="8"/>
        <v>3647</v>
      </c>
      <c r="H16" s="5"/>
      <c r="I16" s="5"/>
      <c r="J16" s="5"/>
      <c r="K16" s="5"/>
      <c r="L16" s="5"/>
    </row>
    <row r="17" spans="1:12" x14ac:dyDescent="0.2">
      <c r="B17" s="213" t="s">
        <v>9</v>
      </c>
      <c r="C17" s="11">
        <v>1152</v>
      </c>
      <c r="D17" s="11">
        <v>1313</v>
      </c>
      <c r="E17" s="11">
        <v>906</v>
      </c>
      <c r="F17" s="11">
        <v>774</v>
      </c>
      <c r="G17" s="11">
        <v>787</v>
      </c>
      <c r="H17" s="5"/>
      <c r="I17" s="5"/>
      <c r="J17" s="5"/>
      <c r="K17" s="5"/>
      <c r="L17" s="5"/>
    </row>
    <row r="18" spans="1:12" x14ac:dyDescent="0.2">
      <c r="B18" s="214" t="s">
        <v>10</v>
      </c>
      <c r="C18" s="8">
        <f t="shared" ref="C18:L18" si="9">C16-C17</f>
        <v>2586</v>
      </c>
      <c r="D18" s="8">
        <f t="shared" si="9"/>
        <v>2174</v>
      </c>
      <c r="E18" s="8">
        <f t="shared" si="9"/>
        <v>2558</v>
      </c>
      <c r="F18" s="8">
        <f t="shared" si="9"/>
        <v>2527</v>
      </c>
      <c r="G18" s="8">
        <f t="shared" si="9"/>
        <v>2860</v>
      </c>
      <c r="H18" s="8"/>
      <c r="I18" s="8"/>
      <c r="J18" s="8"/>
      <c r="K18" s="8"/>
      <c r="L18" s="8"/>
    </row>
    <row r="19" spans="1:12" x14ac:dyDescent="0.2">
      <c r="B19" s="217" t="s">
        <v>11</v>
      </c>
      <c r="C19" s="14">
        <v>145</v>
      </c>
      <c r="D19" s="14">
        <v>150</v>
      </c>
      <c r="E19" s="14">
        <v>158</v>
      </c>
      <c r="F19" s="14">
        <v>160</v>
      </c>
      <c r="G19" s="14">
        <v>165</v>
      </c>
      <c r="H19" s="242"/>
      <c r="I19" s="242"/>
      <c r="J19" s="242"/>
      <c r="K19" s="242"/>
      <c r="L19" s="242"/>
    </row>
    <row r="20" spans="1:12" x14ac:dyDescent="0.2">
      <c r="B20" s="214" t="s">
        <v>12</v>
      </c>
      <c r="C20" s="5">
        <f t="shared" ref="C20:L20" si="10">C18-C19</f>
        <v>2441</v>
      </c>
      <c r="D20" s="5">
        <f t="shared" si="10"/>
        <v>2024</v>
      </c>
      <c r="E20" s="5">
        <f t="shared" si="10"/>
        <v>2400</v>
      </c>
      <c r="F20" s="5">
        <f t="shared" si="10"/>
        <v>2367</v>
      </c>
      <c r="G20" s="5">
        <f t="shared" si="10"/>
        <v>2695</v>
      </c>
      <c r="H20" s="5"/>
      <c r="I20" s="5"/>
      <c r="J20" s="5"/>
      <c r="K20" s="5"/>
      <c r="L20" s="5"/>
    </row>
    <row r="21" spans="1:12" x14ac:dyDescent="0.2">
      <c r="B21" s="213" t="s">
        <v>13</v>
      </c>
      <c r="C21" s="247">
        <v>2.74</v>
      </c>
      <c r="D21" s="247">
        <v>2.2999999999999998</v>
      </c>
      <c r="E21" s="247">
        <v>2.76</v>
      </c>
      <c r="F21" s="247">
        <v>2.76</v>
      </c>
      <c r="G21" s="247">
        <v>3.15</v>
      </c>
      <c r="H21" s="229"/>
      <c r="I21" s="229"/>
      <c r="J21" s="229"/>
      <c r="K21" s="229"/>
      <c r="L21" s="229"/>
    </row>
    <row r="22" spans="1:12" ht="15" thickBot="1" x14ac:dyDescent="0.25">
      <c r="B22" s="1" t="s">
        <v>14</v>
      </c>
      <c r="C22" s="248">
        <v>2.72</v>
      </c>
      <c r="D22" s="248">
        <v>2.2800000000000002</v>
      </c>
      <c r="E22" s="248">
        <v>2.75</v>
      </c>
      <c r="F22" s="248">
        <v>2.75</v>
      </c>
      <c r="G22" s="248">
        <v>3.14</v>
      </c>
      <c r="H22" s="230"/>
      <c r="I22" s="230"/>
      <c r="J22" s="230"/>
      <c r="K22" s="230"/>
      <c r="L22" s="230"/>
    </row>
    <row r="23" spans="1:12" s="162" customFormat="1" ht="15" x14ac:dyDescent="0.25">
      <c r="A23" s="15"/>
      <c r="B23" s="213"/>
      <c r="C23" s="249"/>
      <c r="D23" s="249"/>
      <c r="E23" s="249"/>
      <c r="F23" s="249"/>
      <c r="G23" s="249"/>
      <c r="H23" s="164"/>
    </row>
    <row r="24" spans="1:12" s="162" customFormat="1" x14ac:dyDescent="0.2">
      <c r="A24" s="15"/>
      <c r="B24" s="213" t="s">
        <v>156</v>
      </c>
      <c r="C24" s="178">
        <v>891.8</v>
      </c>
      <c r="D24" s="178">
        <v>881.1</v>
      </c>
      <c r="E24" s="178">
        <v>870.6</v>
      </c>
      <c r="F24" s="178">
        <v>859.1</v>
      </c>
      <c r="G24" s="178">
        <v>856.8</v>
      </c>
      <c r="H24" s="171"/>
      <c r="I24" s="171"/>
      <c r="J24" s="171"/>
      <c r="K24" s="171"/>
      <c r="L24" s="171"/>
    </row>
    <row r="25" spans="1:12" x14ac:dyDescent="0.2">
      <c r="B25" s="213" t="s">
        <v>157</v>
      </c>
      <c r="C25" s="179">
        <f>C24+6.6</f>
        <v>898.4</v>
      </c>
      <c r="D25" s="179">
        <f>D24+6</f>
        <v>887.1</v>
      </c>
      <c r="E25" s="179">
        <f>E24+2.4</f>
        <v>873</v>
      </c>
      <c r="F25" s="179">
        <f>F24+2</f>
        <v>861.1</v>
      </c>
      <c r="G25" s="179">
        <f>G24+2.5</f>
        <v>859.3</v>
      </c>
      <c r="H25" s="171"/>
      <c r="I25" s="171"/>
      <c r="J25" s="171"/>
      <c r="K25" s="171"/>
      <c r="L25" s="171"/>
    </row>
    <row r="26" spans="1:12" x14ac:dyDescent="0.2">
      <c r="B26" s="213"/>
      <c r="C26" s="250"/>
      <c r="D26" s="250"/>
      <c r="E26" s="250"/>
      <c r="F26" s="250"/>
      <c r="G26" s="250"/>
    </row>
    <row r="27" spans="1:12" s="162" customFormat="1" ht="15" x14ac:dyDescent="0.25">
      <c r="A27" s="15"/>
      <c r="B27" s="16" t="s">
        <v>211</v>
      </c>
      <c r="C27" s="250"/>
      <c r="D27" s="250"/>
      <c r="E27" s="250"/>
      <c r="F27" s="250"/>
      <c r="G27" s="250"/>
    </row>
    <row r="28" spans="1:12" s="162" customFormat="1" x14ac:dyDescent="0.2">
      <c r="A28" s="15"/>
      <c r="B28" s="213"/>
      <c r="C28" s="15"/>
      <c r="D28" s="15"/>
      <c r="E28" s="15"/>
      <c r="F28" s="15"/>
      <c r="G28" s="15"/>
    </row>
    <row r="29" spans="1:12" x14ac:dyDescent="0.2">
      <c r="B29" s="213" t="s">
        <v>15</v>
      </c>
    </row>
    <row r="30" spans="1:12" ht="15.75" thickBot="1" x14ac:dyDescent="0.3">
      <c r="A30" s="129" t="s">
        <v>18</v>
      </c>
      <c r="C30" s="9">
        <f t="shared" ref="C30:G30" si="11">C5</f>
        <v>42735</v>
      </c>
      <c r="D30" s="9">
        <f t="shared" si="11"/>
        <v>43100</v>
      </c>
      <c r="E30" s="9">
        <f t="shared" si="11"/>
        <v>43465</v>
      </c>
      <c r="F30" s="9">
        <f t="shared" si="11"/>
        <v>43830</v>
      </c>
      <c r="G30" s="9">
        <f t="shared" si="11"/>
        <v>44196</v>
      </c>
      <c r="H30" s="9">
        <f t="shared" ref="H30:L30" si="12">H5</f>
        <v>44561</v>
      </c>
      <c r="I30" s="9">
        <f t="shared" si="12"/>
        <v>44926</v>
      </c>
      <c r="J30" s="9">
        <f t="shared" si="12"/>
        <v>45291</v>
      </c>
      <c r="K30" s="9">
        <f t="shared" si="12"/>
        <v>45657</v>
      </c>
      <c r="L30" s="9">
        <f t="shared" si="12"/>
        <v>46022</v>
      </c>
    </row>
    <row r="31" spans="1:12" x14ac:dyDescent="0.2">
      <c r="B31" s="213" t="s">
        <v>1</v>
      </c>
      <c r="C31" s="17">
        <f t="shared" ref="C31:L31" si="13">C6/C$6</f>
        <v>1</v>
      </c>
      <c r="D31" s="17">
        <f t="shared" si="13"/>
        <v>1</v>
      </c>
      <c r="E31" s="17">
        <f t="shared" si="13"/>
        <v>1</v>
      </c>
      <c r="F31" s="17">
        <f t="shared" si="13"/>
        <v>1</v>
      </c>
      <c r="G31" s="17">
        <f t="shared" si="13"/>
        <v>1</v>
      </c>
      <c r="H31" s="17"/>
      <c r="I31" s="17"/>
      <c r="J31" s="17"/>
      <c r="K31" s="17"/>
      <c r="L31" s="17"/>
    </row>
    <row r="32" spans="1:12" x14ac:dyDescent="0.2">
      <c r="B32" s="213" t="s">
        <v>2</v>
      </c>
      <c r="C32" s="22">
        <f t="shared" ref="C32:G32" si="14">C7/C$6</f>
        <v>0.39960513326752223</v>
      </c>
      <c r="D32" s="22">
        <f t="shared" si="14"/>
        <v>0.39950821793710367</v>
      </c>
      <c r="E32" s="22">
        <f t="shared" si="14"/>
        <v>0.40613741636644363</v>
      </c>
      <c r="F32" s="22">
        <f t="shared" si="14"/>
        <v>0.40578601924424901</v>
      </c>
      <c r="G32" s="22">
        <f t="shared" si="14"/>
        <v>0.3918402039949001</v>
      </c>
      <c r="H32" s="223"/>
      <c r="I32" s="223"/>
      <c r="J32" s="223"/>
      <c r="K32" s="223"/>
      <c r="L32" s="223"/>
    </row>
    <row r="33" spans="2:12" ht="15" x14ac:dyDescent="0.25">
      <c r="B33" s="251" t="s">
        <v>283</v>
      </c>
      <c r="C33" s="24">
        <f t="shared" ref="C33:F33" si="15">C8/C$6</f>
        <v>0.60039486673247777</v>
      </c>
      <c r="D33" s="24">
        <f t="shared" si="15"/>
        <v>0.60049178206289633</v>
      </c>
      <c r="E33" s="24">
        <f t="shared" si="15"/>
        <v>0.59386258363355637</v>
      </c>
      <c r="F33" s="24">
        <f t="shared" si="15"/>
        <v>0.59421398075575094</v>
      </c>
      <c r="G33" s="24">
        <f>G8/G$6</f>
        <v>0.60815979600509984</v>
      </c>
      <c r="H33" s="24"/>
      <c r="I33" s="24"/>
      <c r="J33" s="24"/>
      <c r="K33" s="24"/>
      <c r="L33" s="24"/>
    </row>
    <row r="34" spans="2:12" x14ac:dyDescent="0.2">
      <c r="B34" s="213"/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pans="2:12" x14ac:dyDescent="0.2">
      <c r="B35" s="213" t="s">
        <v>4</v>
      </c>
      <c r="C35" s="17">
        <f t="shared" ref="C35:G35" si="16">C10/C$6</f>
        <v>0.33846660085554459</v>
      </c>
      <c r="D35" s="17">
        <f t="shared" si="16"/>
        <v>0.34942409732108193</v>
      </c>
      <c r="E35" s="17">
        <f t="shared" si="16"/>
        <v>0.3466932578486876</v>
      </c>
      <c r="F35" s="17">
        <f t="shared" si="16"/>
        <v>0.35525393487542217</v>
      </c>
      <c r="G35" s="17">
        <f t="shared" si="16"/>
        <v>0.36543014996053669</v>
      </c>
      <c r="H35" s="224"/>
      <c r="I35" s="224"/>
      <c r="J35" s="224"/>
      <c r="K35" s="224"/>
      <c r="L35" s="224"/>
    </row>
    <row r="36" spans="2:12" x14ac:dyDescent="0.2">
      <c r="B36" s="213" t="s">
        <v>5</v>
      </c>
      <c r="C36" s="17">
        <f t="shared" ref="C36:G36" si="17">C11/C$6</f>
        <v>1.6452780519907865E-3</v>
      </c>
      <c r="D36" s="17">
        <f t="shared" si="17"/>
        <v>1.1194512747508736E-2</v>
      </c>
      <c r="E36" s="17">
        <f t="shared" si="17"/>
        <v>9.5213587236232626E-3</v>
      </c>
      <c r="F36" s="17">
        <f t="shared" si="17"/>
        <v>1.2489645064678518E-2</v>
      </c>
      <c r="G36" s="17">
        <f t="shared" si="17"/>
        <v>6.8605427721449824E-3</v>
      </c>
      <c r="H36" s="224"/>
      <c r="I36" s="224"/>
      <c r="J36" s="224"/>
      <c r="K36" s="224"/>
      <c r="L36" s="224"/>
    </row>
    <row r="37" spans="2:12" ht="15" x14ac:dyDescent="0.25">
      <c r="B37" s="16" t="s">
        <v>284</v>
      </c>
      <c r="C37" s="25">
        <f t="shared" ref="C37:L38" si="18">C12/C$6</f>
        <v>0.26028298782494241</v>
      </c>
      <c r="D37" s="25">
        <f t="shared" si="18"/>
        <v>0.23987317199430569</v>
      </c>
      <c r="E37" s="25">
        <f t="shared" si="18"/>
        <v>0.2376479670612455</v>
      </c>
      <c r="F37" s="25">
        <f t="shared" si="18"/>
        <v>0.22647040081565029</v>
      </c>
      <c r="G37" s="25">
        <f t="shared" si="18"/>
        <v>0.2358691032724182</v>
      </c>
      <c r="H37" s="25"/>
      <c r="I37" s="25"/>
      <c r="J37" s="25"/>
      <c r="K37" s="25"/>
      <c r="L37" s="25"/>
    </row>
    <row r="38" spans="2:12" ht="15" x14ac:dyDescent="0.25">
      <c r="B38" s="213" t="s">
        <v>225</v>
      </c>
      <c r="C38" s="227"/>
      <c r="D38" s="227"/>
      <c r="E38" s="17">
        <f t="shared" si="18"/>
        <v>5.597014925373134E-3</v>
      </c>
      <c r="F38" s="17">
        <f t="shared" si="18"/>
        <v>6.8820493213534693E-3</v>
      </c>
      <c r="G38" s="17">
        <f t="shared" si="18"/>
        <v>4.4927448242365366E-3</v>
      </c>
      <c r="H38" s="228"/>
      <c r="I38" s="228"/>
      <c r="J38" s="228"/>
      <c r="K38" s="228"/>
      <c r="L38" s="228"/>
    </row>
    <row r="39" spans="2:12" x14ac:dyDescent="0.2">
      <c r="B39" s="213" t="s">
        <v>7</v>
      </c>
      <c r="C39" s="22">
        <f t="shared" ref="C39:G39" si="19">C14/C$6</f>
        <v>6.5153010858835141E-3</v>
      </c>
      <c r="D39" s="22">
        <f t="shared" si="19"/>
        <v>6.6002329493982138E-3</v>
      </c>
      <c r="E39" s="22">
        <f t="shared" si="19"/>
        <v>9.1996911991765306E-3</v>
      </c>
      <c r="F39" s="22">
        <f t="shared" si="19"/>
        <v>9.2397884407060468E-3</v>
      </c>
      <c r="G39" s="22">
        <f t="shared" si="19"/>
        <v>9.956893934794488E-3</v>
      </c>
      <c r="H39" s="22"/>
      <c r="I39" s="22"/>
      <c r="J39" s="22"/>
      <c r="K39" s="22"/>
      <c r="L39" s="22"/>
    </row>
    <row r="40" spans="2:12" x14ac:dyDescent="0.2">
      <c r="B40" s="213"/>
      <c r="C40" s="17"/>
      <c r="D40" s="17"/>
      <c r="E40" s="17"/>
      <c r="F40" s="17"/>
      <c r="G40" s="17"/>
      <c r="H40" s="17"/>
      <c r="I40" s="17"/>
      <c r="J40" s="17"/>
      <c r="K40" s="17"/>
      <c r="L40" s="17"/>
    </row>
    <row r="41" spans="2:12" x14ac:dyDescent="0.2">
      <c r="B41" s="213" t="s">
        <v>287</v>
      </c>
      <c r="C41" s="17">
        <f t="shared" ref="C41:G41" si="20">C16/C$6</f>
        <v>0.24600197433366239</v>
      </c>
      <c r="D41" s="17">
        <f t="shared" si="20"/>
        <v>0.22563737543678011</v>
      </c>
      <c r="E41" s="17">
        <f t="shared" si="20"/>
        <v>0.22285126093669583</v>
      </c>
      <c r="F41" s="17">
        <f t="shared" si="20"/>
        <v>0.21034856305359076</v>
      </c>
      <c r="G41" s="17">
        <f t="shared" si="20"/>
        <v>0.22141946451338718</v>
      </c>
      <c r="H41" s="17"/>
      <c r="I41" s="17"/>
      <c r="J41" s="17"/>
      <c r="K41" s="17"/>
      <c r="L41" s="17"/>
    </row>
    <row r="42" spans="2:12" x14ac:dyDescent="0.2">
      <c r="B42" s="213" t="s">
        <v>9</v>
      </c>
      <c r="C42" s="17">
        <f t="shared" ref="C42:G42" si="21">C17/C$6</f>
        <v>7.5814412635735434E-2</v>
      </c>
      <c r="D42" s="17">
        <f t="shared" si="21"/>
        <v>8.4961822181959357E-2</v>
      </c>
      <c r="E42" s="17">
        <f t="shared" si="21"/>
        <v>5.8286155429747813E-2</v>
      </c>
      <c r="F42" s="17">
        <f t="shared" si="21"/>
        <v>4.9321353469699868E-2</v>
      </c>
      <c r="G42" s="17">
        <f t="shared" si="21"/>
        <v>4.778094833343452E-2</v>
      </c>
      <c r="H42" s="17"/>
      <c r="I42" s="17"/>
      <c r="J42" s="17"/>
      <c r="K42" s="17"/>
      <c r="L42" s="17"/>
    </row>
    <row r="43" spans="2:12" x14ac:dyDescent="0.2">
      <c r="B43" s="214" t="s">
        <v>286</v>
      </c>
      <c r="C43" s="20">
        <f t="shared" ref="C43:G43" si="22">C18/C$6</f>
        <v>0.17018756169792695</v>
      </c>
      <c r="D43" s="20">
        <f t="shared" si="22"/>
        <v>0.14067555325482076</v>
      </c>
      <c r="E43" s="20">
        <f t="shared" si="22"/>
        <v>0.16456510550694803</v>
      </c>
      <c r="F43" s="20">
        <f t="shared" si="22"/>
        <v>0.16102720958389091</v>
      </c>
      <c r="G43" s="20">
        <f t="shared" si="22"/>
        <v>0.17363851617995266</v>
      </c>
      <c r="H43" s="20"/>
      <c r="I43" s="20"/>
      <c r="J43" s="20"/>
      <c r="K43" s="20"/>
      <c r="L43" s="20"/>
    </row>
    <row r="44" spans="2:12" x14ac:dyDescent="0.2">
      <c r="B44" s="217" t="s">
        <v>204</v>
      </c>
      <c r="C44" s="22">
        <f t="shared" ref="C44:G44" si="23">C19/C$18</f>
        <v>5.6071152358855375E-2</v>
      </c>
      <c r="D44" s="22">
        <f t="shared" si="23"/>
        <v>6.8997240110395583E-2</v>
      </c>
      <c r="E44" s="22">
        <f t="shared" si="23"/>
        <v>6.1767005473025799E-2</v>
      </c>
      <c r="F44" s="22">
        <f t="shared" si="23"/>
        <v>6.331618519984171E-2</v>
      </c>
      <c r="G44" s="22">
        <f t="shared" si="23"/>
        <v>5.7692307692307696E-2</v>
      </c>
      <c r="H44" s="223"/>
      <c r="I44" s="223"/>
      <c r="J44" s="223"/>
      <c r="K44" s="223"/>
      <c r="L44" s="223"/>
    </row>
    <row r="45" spans="2:12" ht="15" x14ac:dyDescent="0.25">
      <c r="B45" s="251" t="s">
        <v>285</v>
      </c>
      <c r="C45" s="26">
        <f t="shared" ref="C45:F45" si="24">C20/C$6</f>
        <v>0.16064494899638038</v>
      </c>
      <c r="D45" s="26">
        <f t="shared" si="24"/>
        <v>0.13096932832923516</v>
      </c>
      <c r="E45" s="26">
        <f t="shared" si="24"/>
        <v>0.15440041173443128</v>
      </c>
      <c r="F45" s="26">
        <f t="shared" si="24"/>
        <v>0.15083158095966354</v>
      </c>
      <c r="G45" s="26">
        <f>G20/G$6</f>
        <v>0.16362090947726307</v>
      </c>
      <c r="H45" s="26"/>
      <c r="I45" s="26"/>
      <c r="J45" s="26"/>
      <c r="K45" s="26"/>
      <c r="L45" s="26"/>
    </row>
    <row r="47" spans="2:12" x14ac:dyDescent="0.2">
      <c r="B47" s="15" t="s">
        <v>203</v>
      </c>
      <c r="C47" s="142">
        <f t="shared" ref="C47:G47" si="25">C17/C16</f>
        <v>0.30818619582664525</v>
      </c>
      <c r="D47" s="142">
        <f t="shared" si="25"/>
        <v>0.3765414396329223</v>
      </c>
      <c r="E47" s="142">
        <f t="shared" si="25"/>
        <v>0.26154734411085451</v>
      </c>
      <c r="F47" s="142">
        <f t="shared" si="25"/>
        <v>0.23447440169645561</v>
      </c>
      <c r="G47" s="142">
        <f t="shared" si="25"/>
        <v>0.21579380312585686</v>
      </c>
      <c r="H47" s="225"/>
      <c r="I47" s="225"/>
      <c r="J47" s="225"/>
      <c r="K47" s="225"/>
      <c r="L47" s="225"/>
    </row>
    <row r="50" spans="1:12" ht="15.75" thickBot="1" x14ac:dyDescent="0.3">
      <c r="A50" s="129" t="s">
        <v>19</v>
      </c>
      <c r="C50" s="9">
        <f t="shared" ref="C50:G50" si="26">C30</f>
        <v>42735</v>
      </c>
      <c r="D50" s="9">
        <f t="shared" si="26"/>
        <v>43100</v>
      </c>
      <c r="E50" s="9">
        <f t="shared" si="26"/>
        <v>43465</v>
      </c>
      <c r="F50" s="9">
        <f t="shared" si="26"/>
        <v>43830</v>
      </c>
      <c r="G50" s="9">
        <f t="shared" si="26"/>
        <v>44196</v>
      </c>
      <c r="H50" s="9">
        <f t="shared" ref="H50:L50" si="27">H30</f>
        <v>44561</v>
      </c>
      <c r="I50" s="9">
        <f t="shared" si="27"/>
        <v>44926</v>
      </c>
      <c r="J50" s="9">
        <f t="shared" si="27"/>
        <v>45291</v>
      </c>
      <c r="K50" s="9">
        <f t="shared" si="27"/>
        <v>45657</v>
      </c>
      <c r="L50" s="9">
        <f t="shared" si="27"/>
        <v>46022</v>
      </c>
    </row>
    <row r="51" spans="1:12" x14ac:dyDescent="0.2">
      <c r="B51" s="213" t="s">
        <v>1</v>
      </c>
      <c r="C51" s="17"/>
      <c r="D51" s="17">
        <f t="shared" ref="D51:G53" si="28">D6/C6-1</f>
        <v>1.7045080618624642E-2</v>
      </c>
      <c r="E51" s="17">
        <f t="shared" si="28"/>
        <v>5.8237349553513784E-3</v>
      </c>
      <c r="F51" s="17">
        <f t="shared" si="28"/>
        <v>9.5856922285126878E-3</v>
      </c>
      <c r="G51" s="17">
        <f t="shared" si="28"/>
        <v>4.9576244185305596E-2</v>
      </c>
      <c r="H51" s="17"/>
      <c r="I51" s="17"/>
      <c r="J51" s="17"/>
      <c r="K51" s="17"/>
      <c r="L51" s="17"/>
    </row>
    <row r="52" spans="1:12" x14ac:dyDescent="0.2">
      <c r="B52" s="213" t="s">
        <v>2</v>
      </c>
      <c r="C52" s="22"/>
      <c r="D52" s="22">
        <f t="shared" si="28"/>
        <v>1.679841897233203E-2</v>
      </c>
      <c r="E52" s="22">
        <f t="shared" si="28"/>
        <v>2.2513767411726615E-2</v>
      </c>
      <c r="F52" s="22">
        <f t="shared" si="28"/>
        <v>8.7121812133692522E-3</v>
      </c>
      <c r="G52" s="22">
        <f t="shared" si="28"/>
        <v>1.3505025125628123E-2</v>
      </c>
      <c r="H52" s="22"/>
      <c r="I52" s="22"/>
      <c r="J52" s="22"/>
      <c r="K52" s="22"/>
      <c r="L52" s="22"/>
    </row>
    <row r="53" spans="1:12" x14ac:dyDescent="0.2">
      <c r="B53" s="214" t="s">
        <v>3</v>
      </c>
      <c r="C53" s="18"/>
      <c r="D53" s="18">
        <f t="shared" si="28"/>
        <v>1.7209251342759968E-2</v>
      </c>
      <c r="E53" s="18">
        <f t="shared" si="28"/>
        <v>-5.2801724137930828E-3</v>
      </c>
      <c r="F53" s="18">
        <f t="shared" si="28"/>
        <v>1.0183078756364372E-2</v>
      </c>
      <c r="G53" s="18">
        <f t="shared" si="28"/>
        <v>7.4209115281501425E-2</v>
      </c>
      <c r="H53" s="18"/>
      <c r="I53" s="18"/>
      <c r="J53" s="18"/>
      <c r="K53" s="18"/>
      <c r="L53" s="18"/>
    </row>
    <row r="54" spans="1:12" x14ac:dyDescent="0.2">
      <c r="B54" s="213"/>
      <c r="C54" s="17"/>
      <c r="D54" s="17"/>
      <c r="E54" s="17"/>
      <c r="F54" s="17"/>
      <c r="G54" s="17"/>
      <c r="H54" s="17"/>
      <c r="I54" s="17"/>
      <c r="J54" s="17"/>
      <c r="K54" s="17"/>
      <c r="L54" s="17"/>
    </row>
    <row r="55" spans="1:12" x14ac:dyDescent="0.2">
      <c r="B55" s="213" t="s">
        <v>4</v>
      </c>
      <c r="C55" s="17"/>
      <c r="D55" s="17">
        <f t="shared" ref="D55:G57" si="29">D10/C10-1</f>
        <v>4.9970834143496123E-2</v>
      </c>
      <c r="E55" s="17">
        <f t="shared" si="29"/>
        <v>-2.0370370370370594E-3</v>
      </c>
      <c r="F55" s="17">
        <f t="shared" si="29"/>
        <v>3.4514752273149041E-2</v>
      </c>
      <c r="G55" s="17">
        <f t="shared" si="29"/>
        <v>7.9641255605381156E-2</v>
      </c>
      <c r="H55" s="17"/>
      <c r="I55" s="17"/>
      <c r="J55" s="17"/>
      <c r="K55" s="17"/>
      <c r="L55" s="17"/>
    </row>
    <row r="56" spans="1:12" x14ac:dyDescent="0.2">
      <c r="B56" s="213" t="s">
        <v>5</v>
      </c>
      <c r="C56" s="17"/>
      <c r="D56" s="17">
        <f t="shared" si="29"/>
        <v>5.92</v>
      </c>
      <c r="E56" s="17">
        <f t="shared" si="29"/>
        <v>-0.1445086705202312</v>
      </c>
      <c r="F56" s="17">
        <f t="shared" si="29"/>
        <v>0.32432432432432434</v>
      </c>
      <c r="G56" s="17">
        <f t="shared" si="29"/>
        <v>-0.42346938775510201</v>
      </c>
      <c r="H56" s="17"/>
      <c r="I56" s="17"/>
      <c r="J56" s="17"/>
      <c r="K56" s="17"/>
      <c r="L56" s="17"/>
    </row>
    <row r="57" spans="1:12" x14ac:dyDescent="0.2">
      <c r="B57" s="213" t="s">
        <v>6</v>
      </c>
      <c r="C57" s="19"/>
      <c r="D57" s="19">
        <f t="shared" si="29"/>
        <v>-6.2705436156763605E-2</v>
      </c>
      <c r="E57" s="19">
        <f t="shared" si="29"/>
        <v>-3.5068788777987692E-3</v>
      </c>
      <c r="F57" s="19">
        <f t="shared" si="29"/>
        <v>-3.7899296155928575E-2</v>
      </c>
      <c r="G57" s="19">
        <f t="shared" si="29"/>
        <v>9.3134496342149653E-2</v>
      </c>
      <c r="H57" s="19"/>
      <c r="I57" s="19"/>
      <c r="J57" s="19"/>
      <c r="K57" s="19"/>
      <c r="L57" s="19"/>
    </row>
    <row r="58" spans="1:12" x14ac:dyDescent="0.2">
      <c r="B58" s="213" t="s">
        <v>7</v>
      </c>
      <c r="C58" s="22"/>
      <c r="D58" s="22">
        <f t="shared" ref="D58" si="30">D14/C14-1</f>
        <v>3.0303030303030276E-2</v>
      </c>
      <c r="E58" s="22">
        <f t="shared" ref="E58" si="31">E14/D14-1</f>
        <v>0.40196078431372539</v>
      </c>
      <c r="F58" s="22">
        <f t="shared" ref="F58" si="32">F14/E14-1</f>
        <v>1.3986013986013957E-2</v>
      </c>
      <c r="G58" s="22">
        <f t="shared" ref="G58" si="33">G14/F14-1</f>
        <v>0.13103448275862073</v>
      </c>
      <c r="H58" s="22"/>
      <c r="I58" s="22"/>
      <c r="J58" s="22"/>
      <c r="K58" s="22"/>
      <c r="L58" s="22"/>
    </row>
    <row r="59" spans="1:12" x14ac:dyDescent="0.2">
      <c r="B59" s="213"/>
      <c r="C59" s="17"/>
      <c r="D59" s="17"/>
      <c r="E59" s="17"/>
      <c r="F59" s="17"/>
      <c r="G59" s="17"/>
      <c r="H59" s="17"/>
      <c r="I59" s="17"/>
      <c r="J59" s="17"/>
      <c r="K59" s="17"/>
      <c r="L59" s="17"/>
    </row>
    <row r="60" spans="1:12" x14ac:dyDescent="0.2">
      <c r="B60" s="213" t="s">
        <v>8</v>
      </c>
      <c r="C60" s="17"/>
      <c r="D60" s="17">
        <f t="shared" ref="D60:G60" si="34">D16/C16-1</f>
        <v>-6.7148207597645837E-2</v>
      </c>
      <c r="E60" s="17">
        <f t="shared" si="34"/>
        <v>-6.5959277315744691E-3</v>
      </c>
      <c r="F60" s="17">
        <f t="shared" si="34"/>
        <v>-4.7055427251732063E-2</v>
      </c>
      <c r="G60" s="17">
        <f t="shared" si="34"/>
        <v>0.1048167222053924</v>
      </c>
      <c r="H60" s="17"/>
      <c r="I60" s="17"/>
      <c r="J60" s="17"/>
      <c r="K60" s="17"/>
      <c r="L60" s="17"/>
    </row>
    <row r="61" spans="1:12" x14ac:dyDescent="0.2">
      <c r="B61" s="213" t="s">
        <v>9</v>
      </c>
      <c r="C61" s="17"/>
      <c r="D61" s="17">
        <f t="shared" ref="D61:G61" si="35">D17/C17-1</f>
        <v>0.13975694444444442</v>
      </c>
      <c r="E61" s="17">
        <f t="shared" si="35"/>
        <v>-0.30997715156131</v>
      </c>
      <c r="F61" s="17">
        <f t="shared" si="35"/>
        <v>-0.14569536423841056</v>
      </c>
      <c r="G61" s="17">
        <f t="shared" si="35"/>
        <v>1.6795865633074891E-2</v>
      </c>
      <c r="H61" s="17"/>
      <c r="I61" s="17"/>
      <c r="J61" s="17"/>
      <c r="K61" s="17"/>
      <c r="L61" s="17"/>
    </row>
    <row r="62" spans="1:12" x14ac:dyDescent="0.2">
      <c r="B62" s="214" t="s">
        <v>10</v>
      </c>
      <c r="C62" s="20"/>
      <c r="D62" s="20">
        <f t="shared" ref="D62:G62" si="36">D18/C18-1</f>
        <v>-0.15931941221964419</v>
      </c>
      <c r="E62" s="20">
        <f t="shared" si="36"/>
        <v>0.17663293468261276</v>
      </c>
      <c r="F62" s="20">
        <f t="shared" si="36"/>
        <v>-1.2118842845973421E-2</v>
      </c>
      <c r="G62" s="20">
        <f t="shared" si="36"/>
        <v>0.1317768104471706</v>
      </c>
      <c r="H62" s="20"/>
      <c r="I62" s="20"/>
      <c r="J62" s="20"/>
      <c r="K62" s="20"/>
      <c r="L62" s="20"/>
    </row>
    <row r="63" spans="1:12" x14ac:dyDescent="0.2">
      <c r="B63" s="217" t="s">
        <v>11</v>
      </c>
      <c r="C63" s="22"/>
      <c r="D63" s="22">
        <f t="shared" ref="D63:G63" si="37">D19/C19-1</f>
        <v>3.4482758620689724E-2</v>
      </c>
      <c r="E63" s="22">
        <f t="shared" si="37"/>
        <v>5.3333333333333233E-2</v>
      </c>
      <c r="F63" s="22">
        <f t="shared" si="37"/>
        <v>1.2658227848101333E-2</v>
      </c>
      <c r="G63" s="22">
        <f t="shared" si="37"/>
        <v>3.125E-2</v>
      </c>
      <c r="H63" s="22"/>
      <c r="I63" s="22"/>
      <c r="J63" s="22"/>
      <c r="K63" s="22"/>
      <c r="L63" s="22"/>
    </row>
    <row r="64" spans="1:12" ht="15" x14ac:dyDescent="0.25">
      <c r="B64" s="251" t="s">
        <v>12</v>
      </c>
      <c r="C64" s="21"/>
      <c r="D64" s="21">
        <f t="shared" ref="D64:G64" si="38">D20/C20-1</f>
        <v>-0.17083162638263005</v>
      </c>
      <c r="E64" s="21">
        <f t="shared" si="38"/>
        <v>0.18577075098814233</v>
      </c>
      <c r="F64" s="21">
        <f t="shared" si="38"/>
        <v>-1.375000000000004E-2</v>
      </c>
      <c r="G64" s="21">
        <f t="shared" si="38"/>
        <v>0.13857203210815383</v>
      </c>
      <c r="H64" s="21"/>
      <c r="I64" s="21"/>
      <c r="J64" s="21"/>
      <c r="K64" s="21"/>
      <c r="L64" s="21"/>
    </row>
    <row r="67" spans="2:12" ht="15" x14ac:dyDescent="0.25">
      <c r="B67" s="200" t="s">
        <v>266</v>
      </c>
      <c r="C67" s="211">
        <f>C5</f>
        <v>42735</v>
      </c>
      <c r="D67" s="211">
        <f t="shared" ref="D67:K67" si="39">D5</f>
        <v>43100</v>
      </c>
      <c r="E67" s="211">
        <f t="shared" si="39"/>
        <v>43465</v>
      </c>
      <c r="F67" s="211">
        <f t="shared" si="39"/>
        <v>43830</v>
      </c>
      <c r="G67" s="211">
        <f t="shared" si="39"/>
        <v>44196</v>
      </c>
      <c r="H67" s="211">
        <f t="shared" si="39"/>
        <v>44561</v>
      </c>
      <c r="I67" s="211">
        <f t="shared" si="39"/>
        <v>44926</v>
      </c>
      <c r="J67" s="211">
        <f t="shared" si="39"/>
        <v>45291</v>
      </c>
      <c r="K67" s="211">
        <f t="shared" si="39"/>
        <v>45657</v>
      </c>
      <c r="L67" s="211">
        <f>L5</f>
        <v>46022</v>
      </c>
    </row>
    <row r="68" spans="2:12" x14ac:dyDescent="0.2">
      <c r="B68" s="15" t="s">
        <v>234</v>
      </c>
      <c r="C68" s="52">
        <f>C6</f>
        <v>15195</v>
      </c>
      <c r="D68" s="52">
        <f t="shared" ref="D68:G68" si="40">D6</f>
        <v>15454</v>
      </c>
      <c r="E68" s="52">
        <f t="shared" si="40"/>
        <v>15544</v>
      </c>
      <c r="F68" s="52">
        <f t="shared" si="40"/>
        <v>15693</v>
      </c>
      <c r="G68" s="52">
        <f t="shared" si="40"/>
        <v>16471</v>
      </c>
      <c r="H68" s="52"/>
      <c r="I68" s="52"/>
      <c r="J68" s="52"/>
      <c r="K68" s="52"/>
      <c r="L68" s="52"/>
    </row>
    <row r="69" spans="2:12" x14ac:dyDescent="0.2">
      <c r="B69" s="15" t="s">
        <v>267</v>
      </c>
      <c r="C69" s="52">
        <f>C20</f>
        <v>2441</v>
      </c>
      <c r="D69" s="52">
        <f t="shared" ref="D69:G69" si="41">D20</f>
        <v>2024</v>
      </c>
      <c r="E69" s="52">
        <f t="shared" si="41"/>
        <v>2400</v>
      </c>
      <c r="F69" s="52">
        <f t="shared" si="41"/>
        <v>2367</v>
      </c>
      <c r="G69" s="52">
        <f t="shared" si="41"/>
        <v>2695</v>
      </c>
      <c r="H69" s="52"/>
      <c r="I69" s="52"/>
      <c r="J69" s="52"/>
      <c r="K69" s="52"/>
      <c r="L69" s="52"/>
    </row>
    <row r="71" spans="2:12" x14ac:dyDescent="0.2">
      <c r="B71" s="15" t="s">
        <v>234</v>
      </c>
      <c r="C71" s="142">
        <f>C68/$C$68</f>
        <v>1</v>
      </c>
      <c r="D71" s="142">
        <f t="shared" ref="D71:G71" si="42">D68/$C$68</f>
        <v>1.0170450806186246</v>
      </c>
      <c r="E71" s="142">
        <f t="shared" si="42"/>
        <v>1.0229680816057913</v>
      </c>
      <c r="F71" s="142">
        <f t="shared" si="42"/>
        <v>1.0327739387956565</v>
      </c>
      <c r="G71" s="142">
        <f t="shared" si="42"/>
        <v>1.0839749917736097</v>
      </c>
      <c r="H71" s="142"/>
      <c r="I71" s="142"/>
      <c r="J71" s="142"/>
      <c r="K71" s="142"/>
      <c r="L71" s="142"/>
    </row>
    <row r="72" spans="2:12" x14ac:dyDescent="0.2">
      <c r="B72" s="15" t="s">
        <v>267</v>
      </c>
      <c r="C72" s="142">
        <f>C69/$C$69</f>
        <v>1</v>
      </c>
      <c r="D72" s="142">
        <f t="shared" ref="D72:G72" si="43">D69/$C$69</f>
        <v>0.82916837361736995</v>
      </c>
      <c r="E72" s="142">
        <f t="shared" si="43"/>
        <v>0.98320360507988525</v>
      </c>
      <c r="F72" s="142">
        <f t="shared" si="43"/>
        <v>0.96968455551003685</v>
      </c>
      <c r="G72" s="142">
        <f t="shared" si="43"/>
        <v>1.1040557148709544</v>
      </c>
      <c r="H72" s="142"/>
      <c r="I72" s="142"/>
      <c r="J72" s="142"/>
      <c r="K72" s="142"/>
      <c r="L72" s="142"/>
    </row>
    <row r="75" spans="2:12" ht="15" x14ac:dyDescent="0.25">
      <c r="B75" s="200" t="s">
        <v>268</v>
      </c>
      <c r="C75" s="211">
        <f>C67</f>
        <v>42735</v>
      </c>
      <c r="D75" s="211">
        <f t="shared" ref="D75:K75" si="44">D67</f>
        <v>43100</v>
      </c>
      <c r="E75" s="211">
        <f t="shared" si="44"/>
        <v>43465</v>
      </c>
      <c r="F75" s="211">
        <f t="shared" si="44"/>
        <v>43830</v>
      </c>
      <c r="G75" s="211">
        <f t="shared" si="44"/>
        <v>44196</v>
      </c>
      <c r="H75" s="211">
        <f t="shared" si="44"/>
        <v>44561</v>
      </c>
      <c r="I75" s="211">
        <f t="shared" si="44"/>
        <v>44926</v>
      </c>
      <c r="J75" s="211">
        <f t="shared" si="44"/>
        <v>45291</v>
      </c>
      <c r="K75" s="211">
        <f t="shared" si="44"/>
        <v>45657</v>
      </c>
      <c r="L75" s="211">
        <f t="shared" ref="L75" si="45">L67</f>
        <v>46022</v>
      </c>
    </row>
    <row r="76" spans="2:12" x14ac:dyDescent="0.2">
      <c r="B76" s="15" t="s">
        <v>289</v>
      </c>
      <c r="D76" s="142">
        <f>D6/C6-1</f>
        <v>1.7045080618624642E-2</v>
      </c>
      <c r="E76" s="142">
        <f t="shared" ref="E76:G76" si="46">E6/D6-1</f>
        <v>5.8237349553513784E-3</v>
      </c>
      <c r="F76" s="142">
        <f t="shared" si="46"/>
        <v>9.5856922285126878E-3</v>
      </c>
      <c r="G76" s="142">
        <f t="shared" si="46"/>
        <v>4.9576244185305596E-2</v>
      </c>
      <c r="H76" s="142"/>
      <c r="I76" s="142"/>
      <c r="J76" s="142"/>
      <c r="K76" s="142"/>
      <c r="L76" s="142"/>
    </row>
    <row r="77" spans="2:12" x14ac:dyDescent="0.2">
      <c r="B77" s="15" t="s">
        <v>290</v>
      </c>
      <c r="D77" s="142">
        <f>D12/C12-1</f>
        <v>-6.2705436156763605E-2</v>
      </c>
      <c r="E77" s="142">
        <f t="shared" ref="E77:G77" si="47">E12/D12-1</f>
        <v>-3.5068788777987692E-3</v>
      </c>
      <c r="F77" s="142">
        <f t="shared" si="47"/>
        <v>-3.7899296155928575E-2</v>
      </c>
      <c r="G77" s="142">
        <f t="shared" si="47"/>
        <v>9.3134496342149653E-2</v>
      </c>
      <c r="H77" s="142"/>
      <c r="I77" s="142"/>
      <c r="J77" s="142"/>
      <c r="K77" s="142"/>
      <c r="L77" s="142"/>
    </row>
    <row r="78" spans="2:12" x14ac:dyDescent="0.2">
      <c r="B78" s="15" t="s">
        <v>291</v>
      </c>
      <c r="D78" s="142">
        <f>D20/C20-1</f>
        <v>-0.17083162638263005</v>
      </c>
      <c r="E78" s="142">
        <f t="shared" ref="E78:G78" si="48">E20/D20-1</f>
        <v>0.18577075098814233</v>
      </c>
      <c r="F78" s="142">
        <f t="shared" si="48"/>
        <v>-1.375000000000004E-2</v>
      </c>
      <c r="G78" s="142">
        <f t="shared" si="48"/>
        <v>0.13857203210815383</v>
      </c>
      <c r="H78" s="142"/>
      <c r="I78" s="142"/>
      <c r="J78" s="142"/>
      <c r="K78" s="142"/>
      <c r="L78" s="142"/>
    </row>
    <row r="80" spans="2:12" x14ac:dyDescent="0.2">
      <c r="B80" s="15" t="s">
        <v>269</v>
      </c>
      <c r="D80" s="212">
        <f>D78/D76</f>
        <v>-10.022341941637256</v>
      </c>
      <c r="E80" s="212">
        <f t="shared" ref="E80:F80" si="49">E78/E76</f>
        <v>31.89890206411939</v>
      </c>
      <c r="F80" s="212">
        <f t="shared" si="49"/>
        <v>-1.4344295302013348</v>
      </c>
      <c r="G80" s="212">
        <f>G78/G76</f>
        <v>2.7951296913537997</v>
      </c>
      <c r="H80" s="212"/>
      <c r="I80" s="212"/>
      <c r="J80" s="212"/>
      <c r="K80" s="212"/>
      <c r="L80" s="212"/>
    </row>
    <row r="81" spans="2:12" x14ac:dyDescent="0.2">
      <c r="B81" s="15" t="s">
        <v>270</v>
      </c>
      <c r="D81" s="212">
        <f>D77/D76</f>
        <v>-3.6787996231738136</v>
      </c>
      <c r="E81" s="212">
        <f t="shared" ref="E81:G82" si="50">E77/E76</f>
        <v>-0.60217006863891176</v>
      </c>
      <c r="F81" s="212">
        <f t="shared" si="50"/>
        <v>-3.9537359694479797</v>
      </c>
      <c r="G81" s="212">
        <f>G77/G76</f>
        <v>1.8786113767318164</v>
      </c>
      <c r="H81" s="212"/>
      <c r="I81" s="212"/>
      <c r="J81" s="212"/>
      <c r="K81" s="212"/>
      <c r="L81" s="212"/>
    </row>
    <row r="82" spans="2:12" x14ac:dyDescent="0.2">
      <c r="B82" s="15" t="s">
        <v>253</v>
      </c>
      <c r="D82" s="212">
        <f>D78/D77</f>
        <v>2.724351138481055</v>
      </c>
      <c r="E82" s="212">
        <f t="shared" si="50"/>
        <v>-52.973244147157047</v>
      </c>
      <c r="F82" s="212">
        <f t="shared" si="50"/>
        <v>0.36280357142857206</v>
      </c>
      <c r="G82" s="212">
        <f t="shared" si="50"/>
        <v>1.4878700970162504</v>
      </c>
      <c r="H82" s="212"/>
      <c r="I82" s="212"/>
      <c r="J82" s="212"/>
      <c r="K82" s="212"/>
      <c r="L82" s="212"/>
    </row>
    <row r="84" spans="2:12" x14ac:dyDescent="0.2">
      <c r="B84" s="252" t="s">
        <v>191</v>
      </c>
      <c r="C84" s="316"/>
      <c r="D84" s="316"/>
      <c r="E84" s="316"/>
      <c r="F84" s="316"/>
      <c r="G84" s="317"/>
      <c r="H84" s="318"/>
      <c r="I84" s="318"/>
      <c r="J84" s="318"/>
      <c r="K84" s="318"/>
      <c r="L84" s="318"/>
    </row>
    <row r="85" spans="2:12" x14ac:dyDescent="0.2">
      <c r="B85" s="131" t="s">
        <v>199</v>
      </c>
      <c r="C85" s="135"/>
      <c r="D85" s="135">
        <v>3117</v>
      </c>
      <c r="E85" s="135">
        <v>3348</v>
      </c>
      <c r="F85" s="135">
        <v>3424</v>
      </c>
      <c r="G85" s="135">
        <v>3741</v>
      </c>
      <c r="H85" s="222"/>
      <c r="I85" s="222"/>
      <c r="J85" s="222"/>
      <c r="K85" s="222"/>
      <c r="L85" s="222"/>
    </row>
    <row r="86" spans="2:12" x14ac:dyDescent="0.2">
      <c r="B86" s="140" t="s">
        <v>200</v>
      </c>
      <c r="C86" s="136"/>
      <c r="D86" s="136"/>
      <c r="E86" s="136">
        <f t="shared" ref="E86" si="51">E85/D85-1</f>
        <v>7.4109720885466857E-2</v>
      </c>
      <c r="F86" s="136">
        <f t="shared" ref="F86" si="52">F85/E85-1</f>
        <v>2.2700119474313052E-2</v>
      </c>
      <c r="G86" s="136">
        <f t="shared" ref="G86" si="53">G85/F85-1</f>
        <v>9.2581775700934621E-2</v>
      </c>
      <c r="H86" s="221"/>
      <c r="I86" s="221"/>
      <c r="J86" s="221"/>
      <c r="K86" s="221"/>
      <c r="L86" s="221"/>
    </row>
    <row r="87" spans="2:12" x14ac:dyDescent="0.2">
      <c r="B87" s="131"/>
      <c r="C87" s="135"/>
      <c r="D87" s="135"/>
      <c r="E87" s="135"/>
      <c r="F87" s="135"/>
      <c r="G87" s="135"/>
      <c r="H87" s="135"/>
      <c r="I87" s="135"/>
      <c r="J87" s="135"/>
      <c r="K87" s="135"/>
      <c r="L87" s="135"/>
    </row>
    <row r="88" spans="2:12" x14ac:dyDescent="0.2">
      <c r="B88" s="131" t="s">
        <v>192</v>
      </c>
      <c r="C88" s="137"/>
      <c r="D88" s="137">
        <v>3887</v>
      </c>
      <c r="E88" s="137">
        <v>3605</v>
      </c>
      <c r="F88" s="137">
        <v>3606</v>
      </c>
      <c r="G88" s="137">
        <v>3418</v>
      </c>
      <c r="H88" s="138"/>
      <c r="I88" s="138"/>
      <c r="J88" s="138"/>
      <c r="K88" s="138"/>
      <c r="L88" s="138"/>
    </row>
    <row r="89" spans="2:12" x14ac:dyDescent="0.2">
      <c r="B89" s="140" t="s">
        <v>200</v>
      </c>
      <c r="C89" s="136"/>
      <c r="D89" s="136"/>
      <c r="E89" s="136">
        <f t="shared" ref="E89" si="54">E88/D88-1</f>
        <v>-7.2549524054540737E-2</v>
      </c>
      <c r="F89" s="136">
        <f t="shared" ref="F89" si="55">F88/E88-1</f>
        <v>2.7739251040226343E-4</v>
      </c>
      <c r="G89" s="136">
        <f t="shared" ref="G89" si="56">G88/F88-1</f>
        <v>-5.2135330005546265E-2</v>
      </c>
      <c r="H89" s="221"/>
      <c r="I89" s="221"/>
      <c r="J89" s="221"/>
      <c r="K89" s="221"/>
      <c r="L89" s="221"/>
    </row>
    <row r="90" spans="2:12" x14ac:dyDescent="0.2">
      <c r="B90" s="131"/>
      <c r="C90" s="137"/>
      <c r="D90" s="137"/>
      <c r="E90" s="137"/>
      <c r="F90" s="137"/>
      <c r="G90" s="137"/>
      <c r="H90" s="137"/>
      <c r="I90" s="137"/>
      <c r="J90" s="137"/>
      <c r="K90" s="137"/>
      <c r="L90" s="137"/>
    </row>
    <row r="91" spans="2:12" x14ac:dyDescent="0.2">
      <c r="B91" s="131" t="s">
        <v>193</v>
      </c>
      <c r="C91" s="137"/>
      <c r="D91" s="137">
        <v>2394</v>
      </c>
      <c r="E91" s="137">
        <v>2502</v>
      </c>
      <c r="F91" s="137">
        <v>2450</v>
      </c>
      <c r="G91" s="137">
        <v>2747</v>
      </c>
      <c r="H91" s="138"/>
      <c r="I91" s="138"/>
      <c r="J91" s="138"/>
      <c r="K91" s="138"/>
      <c r="L91" s="138"/>
    </row>
    <row r="92" spans="2:12" x14ac:dyDescent="0.2">
      <c r="B92" s="140" t="s">
        <v>200</v>
      </c>
      <c r="C92" s="136"/>
      <c r="D92" s="136"/>
      <c r="E92" s="136">
        <f t="shared" ref="E92" si="57">E91/D91-1</f>
        <v>4.5112781954887327E-2</v>
      </c>
      <c r="F92" s="136">
        <f t="shared" ref="F92" si="58">F91/E91-1</f>
        <v>-2.0783373301358932E-2</v>
      </c>
      <c r="G92" s="136">
        <f t="shared" ref="G92" si="59">G91/F91-1</f>
        <v>0.12122448979591827</v>
      </c>
      <c r="H92" s="221"/>
      <c r="I92" s="221"/>
      <c r="J92" s="221"/>
      <c r="K92" s="221"/>
      <c r="L92" s="221"/>
    </row>
    <row r="93" spans="2:12" x14ac:dyDescent="0.2">
      <c r="B93" s="131"/>
      <c r="C93" s="137"/>
      <c r="D93" s="137"/>
      <c r="E93" s="137"/>
      <c r="F93" s="137"/>
      <c r="G93" s="137"/>
      <c r="H93" s="137"/>
      <c r="I93" s="137"/>
      <c r="J93" s="137"/>
      <c r="K93" s="137"/>
      <c r="L93" s="137"/>
    </row>
    <row r="94" spans="2:12" x14ac:dyDescent="0.2">
      <c r="B94" s="131" t="s">
        <v>194</v>
      </c>
      <c r="C94" s="137"/>
      <c r="D94" s="137">
        <v>2781</v>
      </c>
      <c r="E94" s="137">
        <v>2734</v>
      </c>
      <c r="F94" s="137">
        <v>2707</v>
      </c>
      <c r="G94" s="137">
        <v>2701</v>
      </c>
      <c r="H94" s="138"/>
      <c r="I94" s="138"/>
      <c r="J94" s="138"/>
      <c r="K94" s="138"/>
      <c r="L94" s="138"/>
    </row>
    <row r="95" spans="2:12" x14ac:dyDescent="0.2">
      <c r="B95" s="140" t="s">
        <v>200</v>
      </c>
      <c r="C95" s="136"/>
      <c r="D95" s="136"/>
      <c r="E95" s="136">
        <f t="shared" ref="E95" si="60">E94/D94-1</f>
        <v>-1.6900395541172286E-2</v>
      </c>
      <c r="F95" s="136">
        <f t="shared" ref="F95" si="61">F94/E94-1</f>
        <v>-9.8756400877835215E-3</v>
      </c>
      <c r="G95" s="136">
        <f t="shared" ref="G95" si="62">G94/F94-1</f>
        <v>-2.2164758034725063E-3</v>
      </c>
      <c r="H95" s="221"/>
      <c r="I95" s="221"/>
      <c r="J95" s="221"/>
      <c r="K95" s="221"/>
      <c r="L95" s="221"/>
    </row>
    <row r="96" spans="2:12" x14ac:dyDescent="0.2">
      <c r="B96" s="131"/>
      <c r="C96" s="137"/>
      <c r="D96" s="137"/>
      <c r="E96" s="137"/>
      <c r="F96" s="137"/>
      <c r="G96" s="137"/>
      <c r="H96" s="137"/>
      <c r="I96" s="137"/>
      <c r="J96" s="137"/>
      <c r="K96" s="137"/>
      <c r="L96" s="137"/>
    </row>
    <row r="97" spans="1:12" x14ac:dyDescent="0.2">
      <c r="B97" s="131" t="s">
        <v>195</v>
      </c>
      <c r="C97" s="137"/>
      <c r="D97" s="137">
        <v>983</v>
      </c>
      <c r="E97" s="137">
        <v>967</v>
      </c>
      <c r="F97" s="137">
        <v>981</v>
      </c>
      <c r="G97" s="137">
        <v>981</v>
      </c>
      <c r="H97" s="138"/>
      <c r="I97" s="138"/>
      <c r="J97" s="138"/>
      <c r="K97" s="138"/>
      <c r="L97" s="138"/>
    </row>
    <row r="98" spans="1:12" x14ac:dyDescent="0.2">
      <c r="B98" s="140" t="s">
        <v>200</v>
      </c>
      <c r="C98" s="136"/>
      <c r="D98" s="136"/>
      <c r="E98" s="136">
        <f t="shared" ref="E98" si="63">E97/D97-1</f>
        <v>-1.6276703967446626E-2</v>
      </c>
      <c r="F98" s="136">
        <f t="shared" ref="F98" si="64">F97/E97-1</f>
        <v>1.4477766287487093E-2</v>
      </c>
      <c r="G98" s="136">
        <f t="shared" ref="G98" si="65">G97/F97-1</f>
        <v>0</v>
      </c>
      <c r="H98" s="221"/>
      <c r="I98" s="221"/>
      <c r="J98" s="221"/>
      <c r="K98" s="221"/>
      <c r="L98" s="221"/>
    </row>
    <row r="99" spans="1:12" x14ac:dyDescent="0.2">
      <c r="B99" s="131"/>
      <c r="C99" s="137"/>
      <c r="D99" s="137"/>
      <c r="E99" s="137"/>
      <c r="F99" s="137"/>
      <c r="G99" s="137"/>
      <c r="H99" s="137"/>
      <c r="I99" s="137"/>
      <c r="J99" s="137"/>
      <c r="K99" s="137"/>
      <c r="L99" s="137"/>
    </row>
    <row r="100" spans="1:12" x14ac:dyDescent="0.2">
      <c r="B100" s="253" t="s">
        <v>196</v>
      </c>
      <c r="C100" s="254">
        <f t="shared" ref="C100" si="66">SUM(C85:C97)</f>
        <v>0</v>
      </c>
      <c r="D100" s="254">
        <f>D85+D88+D91+D94+D97</f>
        <v>13162</v>
      </c>
      <c r="E100" s="254">
        <f>E85+E88+E91+E94+E97</f>
        <v>13156</v>
      </c>
      <c r="F100" s="254">
        <f>F85+F88+F91+F94+F97</f>
        <v>13168</v>
      </c>
      <c r="G100" s="254">
        <f>G85+G88+G91+G94+G97</f>
        <v>13588</v>
      </c>
      <c r="H100" s="254"/>
      <c r="I100" s="254"/>
      <c r="J100" s="254"/>
      <c r="K100" s="254"/>
      <c r="L100" s="254"/>
    </row>
    <row r="101" spans="1:12" x14ac:dyDescent="0.2">
      <c r="B101" s="130"/>
      <c r="C101" s="136"/>
      <c r="D101" s="136"/>
      <c r="E101" s="136">
        <f t="shared" ref="E101" si="67">E100/D100-1</f>
        <v>-4.5585777237500125E-4</v>
      </c>
      <c r="F101" s="136">
        <f t="shared" ref="F101" si="68">F100/E100-1</f>
        <v>9.1213134691403575E-4</v>
      </c>
      <c r="G101" s="136">
        <f t="shared" ref="G101:L101" si="69">G100/F100-1</f>
        <v>3.1895504252733797E-2</v>
      </c>
      <c r="H101" s="136"/>
      <c r="I101" s="136"/>
      <c r="J101" s="136"/>
      <c r="K101" s="136"/>
      <c r="L101" s="136"/>
    </row>
    <row r="102" spans="1:12" x14ac:dyDescent="0.2">
      <c r="B102" s="130"/>
      <c r="C102" s="136"/>
      <c r="D102" s="136"/>
      <c r="E102" s="136"/>
      <c r="F102" s="136"/>
      <c r="G102" s="136"/>
      <c r="H102" s="136"/>
      <c r="I102" s="136"/>
      <c r="J102" s="136"/>
      <c r="K102" s="136"/>
      <c r="L102" s="136"/>
    </row>
    <row r="103" spans="1:12" x14ac:dyDescent="0.2">
      <c r="B103" s="255" t="s">
        <v>198</v>
      </c>
      <c r="C103" s="137"/>
      <c r="D103" s="137">
        <v>2292</v>
      </c>
      <c r="E103" s="137">
        <v>2388</v>
      </c>
      <c r="F103" s="137">
        <v>2525</v>
      </c>
      <c r="G103" s="137">
        <v>2883</v>
      </c>
      <c r="H103" s="138"/>
      <c r="I103" s="138"/>
      <c r="J103" s="138"/>
      <c r="K103" s="138"/>
      <c r="L103" s="138"/>
    </row>
    <row r="104" spans="1:12" x14ac:dyDescent="0.2">
      <c r="B104" s="140" t="s">
        <v>200</v>
      </c>
      <c r="C104" s="136"/>
      <c r="D104" s="136"/>
      <c r="E104" s="136">
        <f t="shared" ref="E104" si="70">E103/D103-1</f>
        <v>4.1884816753926746E-2</v>
      </c>
      <c r="F104" s="136">
        <f t="shared" ref="F104" si="71">F103/E103-1</f>
        <v>5.7370184254606382E-2</v>
      </c>
      <c r="G104" s="136">
        <f t="shared" ref="G104" si="72">G103/F103-1</f>
        <v>0.14178217821782169</v>
      </c>
      <c r="H104" s="221"/>
      <c r="I104" s="221"/>
      <c r="J104" s="221"/>
      <c r="K104" s="221"/>
      <c r="L104" s="221"/>
    </row>
    <row r="105" spans="1:12" x14ac:dyDescent="0.2">
      <c r="B105" s="132"/>
      <c r="C105" s="137"/>
      <c r="D105" s="137"/>
      <c r="E105" s="137"/>
      <c r="F105" s="137"/>
      <c r="G105" s="137"/>
      <c r="H105" s="137"/>
      <c r="I105" s="137"/>
      <c r="J105" s="137"/>
      <c r="K105" s="137"/>
      <c r="L105" s="137"/>
    </row>
    <row r="106" spans="1:12" ht="15.75" thickBot="1" x14ac:dyDescent="0.25">
      <c r="B106" s="133" t="s">
        <v>197</v>
      </c>
      <c r="C106" s="139">
        <f t="shared" ref="C106:L106" si="73">C100+C103</f>
        <v>0</v>
      </c>
      <c r="D106" s="139">
        <f t="shared" si="73"/>
        <v>15454</v>
      </c>
      <c r="E106" s="139">
        <f t="shared" si="73"/>
        <v>15544</v>
      </c>
      <c r="F106" s="139">
        <f t="shared" si="73"/>
        <v>15693</v>
      </c>
      <c r="G106" s="139">
        <f t="shared" si="73"/>
        <v>16471</v>
      </c>
      <c r="H106" s="139"/>
      <c r="I106" s="139"/>
      <c r="J106" s="139"/>
      <c r="K106" s="139"/>
      <c r="L106" s="139"/>
    </row>
    <row r="107" spans="1:12" ht="15" thickTop="1" x14ac:dyDescent="0.2"/>
    <row r="108" spans="1:12" ht="15" x14ac:dyDescent="0.25">
      <c r="A108" s="313"/>
      <c r="B108" s="256"/>
      <c r="C108" s="256"/>
      <c r="D108" s="256"/>
      <c r="E108" s="256"/>
      <c r="F108" s="256"/>
      <c r="G108" s="256"/>
    </row>
    <row r="109" spans="1:12" ht="15.75" x14ac:dyDescent="0.25">
      <c r="A109" s="314"/>
      <c r="B109" s="256"/>
      <c r="C109" s="256"/>
      <c r="D109" s="256"/>
      <c r="E109" s="256"/>
      <c r="F109" s="256"/>
      <c r="G109" s="256"/>
    </row>
    <row r="110" spans="1:12" x14ac:dyDescent="0.2">
      <c r="A110" s="256"/>
      <c r="B110" s="256"/>
      <c r="C110" s="256"/>
      <c r="D110" s="256"/>
      <c r="E110" s="256"/>
      <c r="F110" s="256"/>
      <c r="G110" s="256"/>
    </row>
    <row r="111" spans="1:12" x14ac:dyDescent="0.2">
      <c r="A111" s="256"/>
      <c r="B111" s="256"/>
      <c r="C111" s="256"/>
      <c r="D111" s="256"/>
      <c r="E111" s="256"/>
      <c r="F111" s="256"/>
      <c r="G111" s="256"/>
    </row>
    <row r="112" spans="1:12" x14ac:dyDescent="0.2">
      <c r="A112" s="256"/>
      <c r="B112" s="256"/>
      <c r="C112" s="256"/>
      <c r="D112" s="256"/>
      <c r="E112" s="256"/>
      <c r="F112" s="256"/>
      <c r="G112" s="256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67"/>
  <sheetViews>
    <sheetView showGridLines="0"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4.25" x14ac:dyDescent="0.2"/>
  <cols>
    <col min="1" max="1" width="2.7109375" style="15" customWidth="1"/>
    <col min="2" max="2" width="38.7109375" style="15" customWidth="1"/>
    <col min="3" max="4" width="11.5703125" style="15" customWidth="1"/>
    <col min="5" max="5" width="12.28515625" style="15" customWidth="1"/>
    <col min="6" max="7" width="12.28515625" style="15" bestFit="1" customWidth="1"/>
    <col min="8" max="12" width="12.28515625" style="15" customWidth="1"/>
    <col min="13" max="16384" width="9.140625" style="15"/>
  </cols>
  <sheetData>
    <row r="1" spans="1:12" ht="23.25" x14ac:dyDescent="0.35">
      <c r="A1" s="245" t="str">
        <f>IS!A1</f>
        <v>Colgate-Palmolive Company</v>
      </c>
      <c r="B1" s="256"/>
      <c r="C1" s="256"/>
      <c r="D1" s="301" t="s">
        <v>300</v>
      </c>
      <c r="E1" s="256"/>
      <c r="F1" s="256"/>
      <c r="G1" s="256"/>
    </row>
    <row r="2" spans="1:12" x14ac:dyDescent="0.2">
      <c r="A2" s="256"/>
      <c r="B2" s="256"/>
      <c r="C2" s="256"/>
      <c r="D2" s="256"/>
      <c r="E2" s="256"/>
      <c r="F2" s="256"/>
      <c r="G2" s="256"/>
    </row>
    <row r="3" spans="1:12" ht="15.75" x14ac:dyDescent="0.25">
      <c r="A3" s="246" t="s">
        <v>20</v>
      </c>
      <c r="B3" s="256"/>
      <c r="C3" s="256"/>
      <c r="D3" s="256"/>
      <c r="E3" s="256"/>
      <c r="F3" s="256"/>
      <c r="G3" s="256"/>
    </row>
    <row r="5" spans="1:12" ht="15.75" thickBot="1" x14ac:dyDescent="0.3">
      <c r="B5" s="27"/>
      <c r="C5" s="43">
        <f>IS!C5</f>
        <v>42735</v>
      </c>
      <c r="D5" s="43">
        <f>IS!D5</f>
        <v>43100</v>
      </c>
      <c r="E5" s="43">
        <f>IS!E5</f>
        <v>43465</v>
      </c>
      <c r="F5" s="43">
        <f>IS!F5</f>
        <v>43830</v>
      </c>
      <c r="G5" s="43">
        <f>IS!G5</f>
        <v>44196</v>
      </c>
      <c r="H5" s="43">
        <f>IS!H5</f>
        <v>44561</v>
      </c>
      <c r="I5" s="43">
        <f>IS!I5</f>
        <v>44926</v>
      </c>
      <c r="J5" s="43">
        <f>IS!J5</f>
        <v>45291</v>
      </c>
      <c r="K5" s="43">
        <f>IS!K5</f>
        <v>45657</v>
      </c>
      <c r="L5" s="43">
        <f>IS!L5</f>
        <v>46022</v>
      </c>
    </row>
    <row r="6" spans="1:12" ht="15" x14ac:dyDescent="0.25">
      <c r="B6" s="16" t="s">
        <v>21</v>
      </c>
    </row>
    <row r="7" spans="1:12" x14ac:dyDescent="0.2">
      <c r="B7" s="213" t="s">
        <v>22</v>
      </c>
    </row>
    <row r="8" spans="1:12" x14ac:dyDescent="0.2">
      <c r="B8" s="214" t="s">
        <v>23</v>
      </c>
      <c r="C8" s="35">
        <v>1315</v>
      </c>
      <c r="D8" s="35">
        <v>1535</v>
      </c>
      <c r="E8" s="35">
        <v>726</v>
      </c>
      <c r="F8" s="35">
        <v>883</v>
      </c>
      <c r="G8" s="35">
        <v>888</v>
      </c>
      <c r="H8" s="160"/>
      <c r="I8" s="160"/>
      <c r="J8" s="160"/>
      <c r="K8" s="160"/>
      <c r="L8" s="160"/>
    </row>
    <row r="9" spans="1:12" x14ac:dyDescent="0.2">
      <c r="B9" s="214" t="s">
        <v>214</v>
      </c>
      <c r="C9" s="35">
        <v>1411</v>
      </c>
      <c r="D9" s="35">
        <v>1480</v>
      </c>
      <c r="E9" s="35">
        <v>1400</v>
      </c>
      <c r="F9" s="36">
        <v>1440</v>
      </c>
      <c r="G9" s="36">
        <v>1264</v>
      </c>
      <c r="H9" s="145"/>
      <c r="I9" s="145"/>
      <c r="J9" s="145"/>
      <c r="K9" s="145"/>
      <c r="L9" s="145"/>
    </row>
    <row r="10" spans="1:12" x14ac:dyDescent="0.2">
      <c r="B10" s="214" t="s">
        <v>24</v>
      </c>
      <c r="C10" s="35">
        <v>1171</v>
      </c>
      <c r="D10" s="35">
        <v>1221</v>
      </c>
      <c r="E10" s="35">
        <v>1250</v>
      </c>
      <c r="F10" s="36">
        <v>1400</v>
      </c>
      <c r="G10" s="36">
        <v>1673</v>
      </c>
      <c r="H10" s="145"/>
      <c r="I10" s="145"/>
      <c r="J10" s="145"/>
      <c r="K10" s="145"/>
      <c r="L10" s="145"/>
    </row>
    <row r="11" spans="1:12" x14ac:dyDescent="0.2">
      <c r="B11" s="214" t="s">
        <v>25</v>
      </c>
      <c r="C11" s="37">
        <v>441</v>
      </c>
      <c r="D11" s="37">
        <v>403</v>
      </c>
      <c r="E11" s="37">
        <v>417</v>
      </c>
      <c r="F11" s="38">
        <v>456</v>
      </c>
      <c r="G11" s="38">
        <v>513</v>
      </c>
      <c r="H11" s="146"/>
      <c r="I11" s="146"/>
      <c r="J11" s="146"/>
      <c r="K11" s="146"/>
      <c r="L11" s="146"/>
    </row>
    <row r="12" spans="1:12" x14ac:dyDescent="0.2">
      <c r="B12" s="214" t="s">
        <v>26</v>
      </c>
      <c r="C12" s="30">
        <f t="shared" ref="C12:L12" si="0">SUM(C8:C11)</f>
        <v>4338</v>
      </c>
      <c r="D12" s="30">
        <f t="shared" si="0"/>
        <v>4639</v>
      </c>
      <c r="E12" s="30">
        <f t="shared" si="0"/>
        <v>3793</v>
      </c>
      <c r="F12" s="30">
        <f t="shared" si="0"/>
        <v>4179</v>
      </c>
      <c r="G12" s="30">
        <f t="shared" si="0"/>
        <v>4338</v>
      </c>
      <c r="H12" s="30"/>
      <c r="I12" s="30"/>
      <c r="J12" s="30"/>
      <c r="K12" s="30"/>
      <c r="L12" s="30"/>
    </row>
    <row r="13" spans="1:12" x14ac:dyDescent="0.2">
      <c r="B13" s="213"/>
      <c r="C13" s="29"/>
      <c r="D13" s="29"/>
      <c r="E13" s="29"/>
      <c r="F13" s="5"/>
      <c r="G13" s="5"/>
      <c r="H13" s="5"/>
      <c r="I13" s="5"/>
      <c r="J13" s="5"/>
      <c r="K13" s="5"/>
      <c r="L13" s="5"/>
    </row>
    <row r="14" spans="1:12" x14ac:dyDescent="0.2">
      <c r="B14" s="213" t="s">
        <v>27</v>
      </c>
      <c r="C14" s="35">
        <v>3840</v>
      </c>
      <c r="D14" s="35">
        <v>4072</v>
      </c>
      <c r="E14" s="35">
        <v>3881</v>
      </c>
      <c r="F14" s="11">
        <v>3750</v>
      </c>
      <c r="G14" s="11">
        <v>3716</v>
      </c>
      <c r="H14" s="155"/>
      <c r="I14" s="155"/>
      <c r="J14" s="155"/>
      <c r="K14" s="155"/>
      <c r="L14" s="155"/>
    </row>
    <row r="15" spans="1:12" x14ac:dyDescent="0.2">
      <c r="B15" s="213" t="s">
        <v>28</v>
      </c>
      <c r="C15" s="35">
        <v>2107</v>
      </c>
      <c r="D15" s="35">
        <v>2218</v>
      </c>
      <c r="E15" s="35">
        <v>2530</v>
      </c>
      <c r="F15" s="11">
        <v>3508</v>
      </c>
      <c r="G15" s="11">
        <v>3824</v>
      </c>
      <c r="H15" s="155"/>
      <c r="I15" s="155"/>
      <c r="J15" s="155"/>
      <c r="K15" s="155"/>
      <c r="L15" s="155"/>
    </row>
    <row r="16" spans="1:12" x14ac:dyDescent="0.2">
      <c r="B16" s="213" t="s">
        <v>29</v>
      </c>
      <c r="C16" s="35">
        <v>1313</v>
      </c>
      <c r="D16" s="35">
        <v>1341</v>
      </c>
      <c r="E16" s="35">
        <v>1637</v>
      </c>
      <c r="F16" s="11">
        <v>2667</v>
      </c>
      <c r="G16" s="11">
        <v>2894</v>
      </c>
      <c r="H16" s="155"/>
      <c r="I16" s="155"/>
      <c r="J16" s="155"/>
      <c r="K16" s="155"/>
      <c r="L16" s="155"/>
    </row>
    <row r="17" spans="1:14" x14ac:dyDescent="0.2">
      <c r="B17" s="213" t="s">
        <v>30</v>
      </c>
      <c r="C17" s="35">
        <v>301</v>
      </c>
      <c r="D17" s="35">
        <v>188</v>
      </c>
      <c r="E17" s="35">
        <v>152</v>
      </c>
      <c r="F17" s="11">
        <v>177</v>
      </c>
      <c r="G17" s="11">
        <v>291</v>
      </c>
      <c r="H17" s="155"/>
      <c r="I17" s="155"/>
      <c r="J17" s="155"/>
      <c r="K17" s="155"/>
      <c r="L17" s="155"/>
    </row>
    <row r="18" spans="1:14" x14ac:dyDescent="0.2">
      <c r="B18" s="214" t="s">
        <v>31</v>
      </c>
      <c r="C18" s="37">
        <v>224</v>
      </c>
      <c r="D18" s="37">
        <v>218</v>
      </c>
      <c r="E18" s="37">
        <v>168</v>
      </c>
      <c r="F18" s="38">
        <v>753</v>
      </c>
      <c r="G18" s="38">
        <v>857</v>
      </c>
      <c r="H18" s="146"/>
      <c r="I18" s="146"/>
      <c r="J18" s="146"/>
      <c r="K18" s="146"/>
      <c r="L18" s="146"/>
    </row>
    <row r="19" spans="1:14" x14ac:dyDescent="0.2">
      <c r="B19" s="216" t="s">
        <v>32</v>
      </c>
      <c r="C19" s="29">
        <f t="shared" ref="C19:L19" si="1">SUM(C12:C18)</f>
        <v>12123</v>
      </c>
      <c r="D19" s="29">
        <f t="shared" si="1"/>
        <v>12676</v>
      </c>
      <c r="E19" s="29">
        <f t="shared" si="1"/>
        <v>12161</v>
      </c>
      <c r="F19" s="29">
        <f t="shared" si="1"/>
        <v>15034</v>
      </c>
      <c r="G19" s="29">
        <f t="shared" si="1"/>
        <v>15920</v>
      </c>
      <c r="H19" s="29"/>
      <c r="I19" s="29"/>
      <c r="J19" s="29"/>
      <c r="K19" s="29"/>
      <c r="L19" s="29"/>
    </row>
    <row r="20" spans="1:14" ht="15" thickBot="1" x14ac:dyDescent="0.25">
      <c r="B20" s="1"/>
      <c r="C20" s="32"/>
      <c r="D20" s="32"/>
      <c r="E20" s="32"/>
      <c r="F20" s="10"/>
      <c r="G20" s="10"/>
      <c r="H20" s="10"/>
      <c r="I20" s="10"/>
      <c r="J20" s="10"/>
      <c r="K20" s="10"/>
      <c r="L20" s="10"/>
    </row>
    <row r="21" spans="1:14" ht="15" x14ac:dyDescent="0.25">
      <c r="B21" s="16" t="s">
        <v>33</v>
      </c>
      <c r="C21" s="29"/>
      <c r="D21" s="29"/>
      <c r="E21" s="29"/>
      <c r="F21" s="33"/>
      <c r="G21" s="33"/>
      <c r="H21" s="33"/>
      <c r="I21" s="33"/>
      <c r="J21" s="33"/>
      <c r="K21" s="33"/>
      <c r="L21" s="33"/>
    </row>
    <row r="22" spans="1:14" x14ac:dyDescent="0.2">
      <c r="B22" s="213" t="s">
        <v>34</v>
      </c>
      <c r="C22" s="29"/>
      <c r="D22" s="29"/>
      <c r="E22" s="29"/>
      <c r="F22" s="5"/>
      <c r="G22" s="5"/>
      <c r="H22" s="5"/>
      <c r="I22" s="5"/>
      <c r="J22" s="5"/>
      <c r="K22" s="5"/>
      <c r="L22" s="5"/>
    </row>
    <row r="23" spans="1:14" x14ac:dyDescent="0.2">
      <c r="B23" s="214" t="s">
        <v>35</v>
      </c>
      <c r="C23" s="35">
        <v>13</v>
      </c>
      <c r="D23" s="35">
        <v>11</v>
      </c>
      <c r="E23" s="35">
        <v>12</v>
      </c>
      <c r="F23" s="35">
        <v>260</v>
      </c>
      <c r="G23" s="35">
        <v>258</v>
      </c>
      <c r="H23" s="259"/>
      <c r="I23" s="259"/>
      <c r="J23" s="259"/>
      <c r="K23" s="259"/>
      <c r="L23" s="259"/>
    </row>
    <row r="24" spans="1:14" x14ac:dyDescent="0.2">
      <c r="B24" s="214" t="s">
        <v>36</v>
      </c>
      <c r="C24" s="35"/>
      <c r="D24" s="35"/>
      <c r="E24" s="35"/>
      <c r="F24" s="36">
        <v>254</v>
      </c>
      <c r="G24" s="36">
        <v>9</v>
      </c>
      <c r="H24" s="160"/>
      <c r="I24" s="160"/>
      <c r="J24" s="160"/>
      <c r="K24" s="160"/>
      <c r="L24" s="160"/>
      <c r="N24" s="52"/>
    </row>
    <row r="25" spans="1:14" x14ac:dyDescent="0.2">
      <c r="B25" s="214" t="s">
        <v>37</v>
      </c>
      <c r="C25" s="35">
        <v>1124</v>
      </c>
      <c r="D25" s="35">
        <v>1212</v>
      </c>
      <c r="E25" s="35">
        <v>1222</v>
      </c>
      <c r="F25" s="36">
        <v>1237</v>
      </c>
      <c r="G25" s="36">
        <v>1393</v>
      </c>
      <c r="H25" s="145"/>
      <c r="I25" s="145"/>
      <c r="J25" s="145"/>
      <c r="K25" s="145"/>
      <c r="L25" s="145"/>
    </row>
    <row r="26" spans="1:14" x14ac:dyDescent="0.2">
      <c r="B26" s="214" t="s">
        <v>38</v>
      </c>
      <c r="C26" s="39">
        <v>441</v>
      </c>
      <c r="D26" s="39">
        <v>354</v>
      </c>
      <c r="E26" s="39">
        <v>411</v>
      </c>
      <c r="F26" s="36">
        <v>370</v>
      </c>
      <c r="G26" s="36">
        <v>403</v>
      </c>
      <c r="H26" s="145"/>
      <c r="I26" s="145"/>
      <c r="J26" s="145"/>
      <c r="K26" s="145"/>
      <c r="L26" s="145"/>
    </row>
    <row r="27" spans="1:14" x14ac:dyDescent="0.2">
      <c r="B27" s="214" t="s">
        <v>39</v>
      </c>
      <c r="C27" s="37">
        <v>1727</v>
      </c>
      <c r="D27" s="37">
        <v>1831</v>
      </c>
      <c r="E27" s="37">
        <v>1696</v>
      </c>
      <c r="F27" s="38">
        <v>1917</v>
      </c>
      <c r="G27" s="38">
        <v>2341</v>
      </c>
      <c r="H27" s="146"/>
      <c r="I27" s="146"/>
      <c r="J27" s="146"/>
      <c r="K27" s="146"/>
      <c r="L27" s="146"/>
    </row>
    <row r="28" spans="1:14" x14ac:dyDescent="0.2">
      <c r="B28" s="214" t="s">
        <v>40</v>
      </c>
      <c r="C28" s="31">
        <f t="shared" ref="C28:L28" si="2">SUM(C23:C27)</f>
        <v>3305</v>
      </c>
      <c r="D28" s="31">
        <f t="shared" si="2"/>
        <v>3408</v>
      </c>
      <c r="E28" s="31">
        <f t="shared" si="2"/>
        <v>3341</v>
      </c>
      <c r="F28" s="31">
        <f t="shared" si="2"/>
        <v>4038</v>
      </c>
      <c r="G28" s="31">
        <f t="shared" si="2"/>
        <v>4404</v>
      </c>
      <c r="H28" s="31"/>
      <c r="I28" s="31"/>
      <c r="J28" s="31"/>
      <c r="K28" s="31"/>
      <c r="L28" s="31"/>
    </row>
    <row r="29" spans="1:14" x14ac:dyDescent="0.2">
      <c r="B29" s="213"/>
      <c r="C29" s="29"/>
      <c r="D29" s="29"/>
      <c r="E29" s="29"/>
      <c r="F29" s="5"/>
      <c r="G29" s="5"/>
      <c r="H29" s="5"/>
      <c r="I29" s="5"/>
      <c r="J29" s="5"/>
      <c r="K29" s="5"/>
      <c r="L29" s="5"/>
    </row>
    <row r="30" spans="1:14" s="162" customFormat="1" ht="15" hidden="1" x14ac:dyDescent="0.25">
      <c r="A30" s="15"/>
      <c r="B30" s="16" t="s">
        <v>208</v>
      </c>
      <c r="C30" s="29"/>
      <c r="D30" s="29"/>
      <c r="E30" s="29"/>
      <c r="F30" s="5"/>
      <c r="G30" s="5"/>
      <c r="H30" s="155"/>
      <c r="I30" s="155"/>
      <c r="J30" s="155"/>
      <c r="K30" s="155"/>
      <c r="L30" s="155"/>
      <c r="N30" s="243"/>
    </row>
    <row r="31" spans="1:14" hidden="1" x14ac:dyDescent="0.2">
      <c r="B31" s="213"/>
      <c r="C31" s="29"/>
      <c r="D31" s="29"/>
      <c r="E31" s="29"/>
      <c r="F31" s="5"/>
      <c r="G31" s="5"/>
      <c r="H31" s="5"/>
      <c r="I31" s="5"/>
      <c r="J31" s="5"/>
      <c r="K31" s="5"/>
      <c r="L31" s="5"/>
      <c r="N31" s="52"/>
    </row>
    <row r="32" spans="1:14" hidden="1" x14ac:dyDescent="0.2">
      <c r="B32" s="213" t="s">
        <v>41</v>
      </c>
      <c r="C32" s="35">
        <v>6520</v>
      </c>
      <c r="D32" s="35">
        <v>6566</v>
      </c>
      <c r="E32" s="35">
        <v>6354</v>
      </c>
      <c r="F32" s="11">
        <v>7333</v>
      </c>
      <c r="G32" s="11">
        <v>7334</v>
      </c>
      <c r="H32" s="259"/>
      <c r="I32" s="259"/>
      <c r="J32" s="259"/>
      <c r="K32" s="259"/>
      <c r="L32" s="259"/>
      <c r="N32" s="52"/>
    </row>
    <row r="33" spans="2:13" hidden="1" x14ac:dyDescent="0.2">
      <c r="B33" s="213" t="s">
        <v>30</v>
      </c>
      <c r="C33" s="35">
        <v>246</v>
      </c>
      <c r="D33" s="35">
        <v>204</v>
      </c>
      <c r="E33" s="35">
        <v>235</v>
      </c>
      <c r="F33" s="11">
        <v>507</v>
      </c>
      <c r="G33" s="11">
        <v>426</v>
      </c>
      <c r="H33" s="155"/>
      <c r="I33" s="155"/>
      <c r="J33" s="155"/>
      <c r="K33" s="155"/>
      <c r="L33" s="155"/>
    </row>
    <row r="34" spans="2:13" hidden="1" x14ac:dyDescent="0.2">
      <c r="B34" s="213" t="s">
        <v>42</v>
      </c>
      <c r="C34" s="37">
        <v>2035</v>
      </c>
      <c r="D34" s="37">
        <v>2255</v>
      </c>
      <c r="E34" s="37">
        <v>2034</v>
      </c>
      <c r="F34" s="12">
        <v>2598</v>
      </c>
      <c r="G34" s="12">
        <v>2655</v>
      </c>
      <c r="H34" s="233"/>
      <c r="I34" s="233"/>
      <c r="J34" s="233"/>
      <c r="K34" s="233"/>
      <c r="L34" s="233"/>
    </row>
    <row r="35" spans="2:13" hidden="1" x14ac:dyDescent="0.2">
      <c r="B35" s="216" t="s">
        <v>43</v>
      </c>
      <c r="C35" s="30">
        <f t="shared" ref="C35:L35" si="3">SUM(C28:C34)</f>
        <v>12106</v>
      </c>
      <c r="D35" s="30">
        <f t="shared" si="3"/>
        <v>12433</v>
      </c>
      <c r="E35" s="30">
        <f t="shared" si="3"/>
        <v>11964</v>
      </c>
      <c r="F35" s="30">
        <f t="shared" si="3"/>
        <v>14476</v>
      </c>
      <c r="G35" s="30">
        <f t="shared" si="3"/>
        <v>14819</v>
      </c>
      <c r="H35" s="30"/>
      <c r="I35" s="30"/>
      <c r="J35" s="30"/>
      <c r="K35" s="30"/>
      <c r="L35" s="30"/>
      <c r="M35" s="30"/>
    </row>
    <row r="36" spans="2:13" hidden="1" x14ac:dyDescent="0.2">
      <c r="B36" s="217" t="s">
        <v>44</v>
      </c>
      <c r="C36" s="13" t="s">
        <v>56</v>
      </c>
      <c r="D36" s="13" t="s">
        <v>56</v>
      </c>
      <c r="E36" s="13" t="s">
        <v>56</v>
      </c>
      <c r="F36" s="13" t="s">
        <v>56</v>
      </c>
      <c r="G36" s="13" t="s">
        <v>56</v>
      </c>
      <c r="H36" s="13"/>
      <c r="I36" s="13"/>
      <c r="J36" s="13"/>
      <c r="K36" s="13"/>
      <c r="L36" s="13"/>
    </row>
    <row r="37" spans="2:13" hidden="1" x14ac:dyDescent="0.2">
      <c r="B37" s="213" t="s">
        <v>45</v>
      </c>
      <c r="C37" s="29"/>
      <c r="D37" s="29"/>
      <c r="E37" s="29"/>
      <c r="F37" s="5"/>
      <c r="G37" s="5"/>
      <c r="H37" s="5"/>
      <c r="I37" s="5"/>
      <c r="J37" s="5"/>
      <c r="K37" s="5"/>
      <c r="L37" s="5"/>
    </row>
    <row r="38" spans="2:13" hidden="1" x14ac:dyDescent="0.2">
      <c r="B38" s="214" t="s">
        <v>46</v>
      </c>
      <c r="C38" s="35">
        <v>1466</v>
      </c>
      <c r="D38" s="35">
        <v>1466</v>
      </c>
      <c r="E38" s="35">
        <v>1466</v>
      </c>
      <c r="F38" s="36">
        <v>1466</v>
      </c>
      <c r="G38" s="36">
        <v>1466</v>
      </c>
      <c r="H38" s="36"/>
      <c r="I38" s="36"/>
      <c r="J38" s="36"/>
      <c r="K38" s="36"/>
      <c r="L38" s="36"/>
    </row>
    <row r="39" spans="2:13" hidden="1" x14ac:dyDescent="0.2">
      <c r="B39" s="214" t="s">
        <v>47</v>
      </c>
      <c r="C39" s="35">
        <v>1691</v>
      </c>
      <c r="D39" s="35">
        <v>1984</v>
      </c>
      <c r="E39" s="35">
        <v>2204</v>
      </c>
      <c r="F39" s="36">
        <v>2488</v>
      </c>
      <c r="G39" s="36">
        <v>2969</v>
      </c>
      <c r="H39" s="36"/>
      <c r="I39" s="36"/>
      <c r="J39" s="36"/>
      <c r="K39" s="36"/>
      <c r="L39" s="36"/>
    </row>
    <row r="40" spans="2:13" hidden="1" x14ac:dyDescent="0.2">
      <c r="B40" s="214" t="s">
        <v>48</v>
      </c>
      <c r="C40" s="35">
        <v>19922</v>
      </c>
      <c r="D40" s="35">
        <v>20531</v>
      </c>
      <c r="E40" s="35">
        <v>21615</v>
      </c>
      <c r="F40" s="36">
        <v>22501</v>
      </c>
      <c r="G40" s="36">
        <v>23699</v>
      </c>
      <c r="H40" s="36"/>
      <c r="I40" s="36"/>
      <c r="J40" s="36"/>
      <c r="K40" s="36"/>
      <c r="L40" s="36"/>
    </row>
    <row r="41" spans="2:13" hidden="1" x14ac:dyDescent="0.2">
      <c r="B41" s="214" t="s">
        <v>49</v>
      </c>
      <c r="C41" s="39">
        <v>-4180</v>
      </c>
      <c r="D41" s="39">
        <v>-3855</v>
      </c>
      <c r="E41" s="39">
        <v>-4188</v>
      </c>
      <c r="F41" s="40">
        <v>-4273</v>
      </c>
      <c r="G41" s="40">
        <v>-4345</v>
      </c>
      <c r="H41" s="40"/>
      <c r="I41" s="40"/>
      <c r="J41" s="40"/>
      <c r="K41" s="40"/>
      <c r="L41" s="40"/>
    </row>
    <row r="42" spans="2:13" hidden="1" x14ac:dyDescent="0.2">
      <c r="B42" s="214" t="s">
        <v>50</v>
      </c>
      <c r="C42" s="39">
        <v>-7</v>
      </c>
      <c r="D42" s="39">
        <v>-5</v>
      </c>
      <c r="E42" s="39">
        <v>-3</v>
      </c>
      <c r="F42" s="39">
        <v>-2</v>
      </c>
      <c r="G42" s="39">
        <v>-1</v>
      </c>
      <c r="H42" s="39"/>
      <c r="I42" s="39"/>
      <c r="J42" s="39"/>
      <c r="K42" s="39"/>
      <c r="L42" s="39"/>
    </row>
    <row r="43" spans="2:13" hidden="1" x14ac:dyDescent="0.2">
      <c r="B43" s="214" t="s">
        <v>51</v>
      </c>
      <c r="C43" s="37">
        <v>-19135</v>
      </c>
      <c r="D43" s="37">
        <v>-20181</v>
      </c>
      <c r="E43" s="37">
        <v>-21196</v>
      </c>
      <c r="F43" s="37">
        <v>-22063</v>
      </c>
      <c r="G43" s="37">
        <v>-23045</v>
      </c>
      <c r="H43" s="37"/>
      <c r="I43" s="37"/>
      <c r="J43" s="37"/>
      <c r="K43" s="37"/>
      <c r="L43" s="37"/>
    </row>
    <row r="44" spans="2:13" x14ac:dyDescent="0.2">
      <c r="B44" s="216" t="s">
        <v>277</v>
      </c>
      <c r="C44" s="30">
        <f>SUM(C38:C43)</f>
        <v>-243</v>
      </c>
      <c r="D44" s="30">
        <f>SUM(D38:D43)</f>
        <v>-60</v>
      </c>
      <c r="E44" s="30">
        <f>SUM(E38:E43)</f>
        <v>-102</v>
      </c>
      <c r="F44" s="30">
        <f>SUM(F38:F43)</f>
        <v>117</v>
      </c>
      <c r="G44" s="30">
        <f>SUM(G38:G43)</f>
        <v>743</v>
      </c>
      <c r="H44" s="145"/>
      <c r="I44" s="145"/>
      <c r="J44" s="145"/>
      <c r="K44" s="145"/>
      <c r="L44" s="145"/>
    </row>
    <row r="45" spans="2:13" x14ac:dyDescent="0.2">
      <c r="B45" s="214" t="s">
        <v>53</v>
      </c>
      <c r="C45" s="37">
        <v>260</v>
      </c>
      <c r="D45" s="37">
        <v>303</v>
      </c>
      <c r="E45" s="37">
        <v>299</v>
      </c>
      <c r="F45" s="36">
        <v>441</v>
      </c>
      <c r="G45" s="36">
        <v>358</v>
      </c>
      <c r="H45" s="259"/>
      <c r="I45" s="259"/>
      <c r="J45" s="259"/>
      <c r="K45" s="259"/>
      <c r="L45" s="259"/>
    </row>
    <row r="46" spans="2:13" x14ac:dyDescent="0.2">
      <c r="B46" s="217" t="s">
        <v>54</v>
      </c>
      <c r="C46" s="34">
        <f t="shared" ref="C46:L46" si="4">SUM(C44:C45)</f>
        <v>17</v>
      </c>
      <c r="D46" s="34">
        <f t="shared" si="4"/>
        <v>243</v>
      </c>
      <c r="E46" s="34">
        <f t="shared" si="4"/>
        <v>197</v>
      </c>
      <c r="F46" s="34">
        <f t="shared" si="4"/>
        <v>558</v>
      </c>
      <c r="G46" s="34">
        <f t="shared" si="4"/>
        <v>1101</v>
      </c>
      <c r="H46" s="34"/>
      <c r="I46" s="34"/>
      <c r="J46" s="34"/>
      <c r="K46" s="34"/>
      <c r="L46" s="34"/>
    </row>
    <row r="47" spans="2:13" ht="28.5" x14ac:dyDescent="0.2">
      <c r="B47" s="216" t="s">
        <v>55</v>
      </c>
      <c r="C47" s="29">
        <f t="shared" ref="C47:L47" si="5">C46+C35</f>
        <v>12123</v>
      </c>
      <c r="D47" s="29">
        <f t="shared" si="5"/>
        <v>12676</v>
      </c>
      <c r="E47" s="29">
        <f t="shared" si="5"/>
        <v>12161</v>
      </c>
      <c r="F47" s="29">
        <f t="shared" si="5"/>
        <v>15034</v>
      </c>
      <c r="G47" s="29">
        <f t="shared" si="5"/>
        <v>15920</v>
      </c>
      <c r="H47" s="29"/>
      <c r="I47" s="29"/>
      <c r="J47" s="29"/>
      <c r="K47" s="29"/>
      <c r="L47" s="29"/>
      <c r="M47" s="29">
        <f t="shared" ref="M47" si="6">M46+M35</f>
        <v>0</v>
      </c>
    </row>
    <row r="48" spans="2:13" ht="15" thickBot="1" x14ac:dyDescent="0.25">
      <c r="B48" s="27"/>
      <c r="C48" s="1"/>
      <c r="D48" s="1"/>
      <c r="E48" s="1"/>
      <c r="F48" s="27"/>
      <c r="G48" s="27"/>
      <c r="H48" s="28"/>
      <c r="I48" s="28"/>
      <c r="J48" s="28"/>
      <c r="K48" s="28"/>
      <c r="L48" s="28"/>
    </row>
    <row r="50" spans="2:12" x14ac:dyDescent="0.2">
      <c r="B50" s="15" t="s">
        <v>106</v>
      </c>
      <c r="C50" s="52">
        <f>C47-C19</f>
        <v>0</v>
      </c>
      <c r="D50" s="52">
        <f>D47-D19</f>
        <v>0</v>
      </c>
      <c r="E50" s="52">
        <f>E47-E19</f>
        <v>0</v>
      </c>
      <c r="F50" s="52">
        <f>F47-F19</f>
        <v>0</v>
      </c>
      <c r="G50" s="52">
        <f>G47-G19</f>
        <v>0</v>
      </c>
      <c r="H50" s="52">
        <f t="shared" ref="H50:L50" si="7">H47-H19</f>
        <v>0</v>
      </c>
      <c r="I50" s="52">
        <f t="shared" si="7"/>
        <v>0</v>
      </c>
      <c r="J50" s="52">
        <f t="shared" si="7"/>
        <v>0</v>
      </c>
      <c r="K50" s="52">
        <f t="shared" si="7"/>
        <v>0</v>
      </c>
      <c r="L50" s="52">
        <f t="shared" si="7"/>
        <v>0</v>
      </c>
    </row>
    <row r="51" spans="2:12" x14ac:dyDescent="0.2">
      <c r="C51" s="52"/>
      <c r="D51" s="52"/>
      <c r="E51" s="52"/>
      <c r="F51" s="52"/>
      <c r="G51" s="52"/>
      <c r="H51" s="52"/>
      <c r="I51" s="52"/>
      <c r="J51" s="52"/>
      <c r="K51" s="52"/>
      <c r="L51" s="52"/>
    </row>
    <row r="52" spans="2:12" ht="15.75" thickBot="1" x14ac:dyDescent="0.3">
      <c r="B52" s="27"/>
      <c r="C52" s="43">
        <f t="shared" ref="C52:L52" si="8">C5</f>
        <v>42735</v>
      </c>
      <c r="D52" s="43">
        <f t="shared" si="8"/>
        <v>43100</v>
      </c>
      <c r="E52" s="43">
        <f t="shared" si="8"/>
        <v>43465</v>
      </c>
      <c r="F52" s="43">
        <f t="shared" si="8"/>
        <v>43830</v>
      </c>
      <c r="G52" s="43">
        <f t="shared" si="8"/>
        <v>44196</v>
      </c>
      <c r="H52" s="43">
        <f t="shared" si="8"/>
        <v>44561</v>
      </c>
      <c r="I52" s="43">
        <f t="shared" si="8"/>
        <v>44926</v>
      </c>
      <c r="J52" s="43">
        <f t="shared" si="8"/>
        <v>45291</v>
      </c>
      <c r="K52" s="43">
        <f t="shared" si="8"/>
        <v>45657</v>
      </c>
      <c r="L52" s="43">
        <f t="shared" si="8"/>
        <v>46022</v>
      </c>
    </row>
    <row r="53" spans="2:12" ht="15" x14ac:dyDescent="0.25">
      <c r="B53" s="16" t="s">
        <v>21</v>
      </c>
    </row>
    <row r="54" spans="2:12" x14ac:dyDescent="0.2">
      <c r="B54" s="213" t="s">
        <v>22</v>
      </c>
    </row>
    <row r="55" spans="2:12" x14ac:dyDescent="0.2">
      <c r="B55" s="214" t="s">
        <v>23</v>
      </c>
      <c r="C55" s="215">
        <f t="shared" ref="C55:G59" si="9">C8/C$19</f>
        <v>0.10847150045368308</v>
      </c>
      <c r="D55" s="215">
        <f t="shared" si="9"/>
        <v>0.12109498264436731</v>
      </c>
      <c r="E55" s="215">
        <f t="shared" si="9"/>
        <v>5.9699037908066771E-2</v>
      </c>
      <c r="F55" s="215">
        <f t="shared" si="9"/>
        <v>5.8733537315418388E-2</v>
      </c>
      <c r="G55" s="215">
        <f t="shared" si="9"/>
        <v>5.5778894472361812E-2</v>
      </c>
      <c r="H55" s="215"/>
      <c r="I55" s="215"/>
      <c r="J55" s="215"/>
      <c r="K55" s="215"/>
      <c r="L55" s="215"/>
    </row>
    <row r="56" spans="2:12" x14ac:dyDescent="0.2">
      <c r="B56" s="214" t="s">
        <v>214</v>
      </c>
      <c r="C56" s="215">
        <f t="shared" si="9"/>
        <v>0.11639033242596716</v>
      </c>
      <c r="D56" s="215">
        <f t="shared" si="9"/>
        <v>0.1167560744714421</v>
      </c>
      <c r="E56" s="215">
        <f t="shared" si="9"/>
        <v>0.11512211166844832</v>
      </c>
      <c r="F56" s="215">
        <f t="shared" si="9"/>
        <v>9.5782892111214574E-2</v>
      </c>
      <c r="G56" s="215">
        <f t="shared" si="9"/>
        <v>7.9396984924623118E-2</v>
      </c>
      <c r="H56" s="215"/>
      <c r="I56" s="215"/>
      <c r="J56" s="215"/>
      <c r="K56" s="215"/>
      <c r="L56" s="215"/>
    </row>
    <row r="57" spans="2:12" x14ac:dyDescent="0.2">
      <c r="B57" s="214" t="s">
        <v>24</v>
      </c>
      <c r="C57" s="215">
        <f t="shared" si="9"/>
        <v>9.6593252495256951E-2</v>
      </c>
      <c r="D57" s="215">
        <f t="shared" si="9"/>
        <v>9.6323761438939726E-2</v>
      </c>
      <c r="E57" s="215">
        <f t="shared" si="9"/>
        <v>0.10278759970397171</v>
      </c>
      <c r="F57" s="215">
        <f t="shared" si="9"/>
        <v>9.3122256219236393E-2</v>
      </c>
      <c r="G57" s="215">
        <f t="shared" si="9"/>
        <v>0.10508793969849246</v>
      </c>
      <c r="H57" s="215"/>
      <c r="I57" s="215"/>
      <c r="J57" s="215"/>
      <c r="K57" s="215"/>
      <c r="L57" s="215"/>
    </row>
    <row r="58" spans="2:12" x14ac:dyDescent="0.2">
      <c r="B58" s="214" t="s">
        <v>25</v>
      </c>
      <c r="C58" s="215">
        <f t="shared" si="9"/>
        <v>3.6377134372680031E-2</v>
      </c>
      <c r="D58" s="215">
        <f t="shared" si="9"/>
        <v>3.1792363521615651E-2</v>
      </c>
      <c r="E58" s="215">
        <f t="shared" si="9"/>
        <v>3.4289943261244966E-2</v>
      </c>
      <c r="F58" s="215">
        <f t="shared" si="9"/>
        <v>3.0331249168551285E-2</v>
      </c>
      <c r="G58" s="215">
        <f t="shared" si="9"/>
        <v>3.2223618090452259E-2</v>
      </c>
      <c r="H58" s="215"/>
      <c r="I58" s="215"/>
      <c r="J58" s="215"/>
      <c r="K58" s="215"/>
      <c r="L58" s="215"/>
    </row>
    <row r="59" spans="2:12" x14ac:dyDescent="0.2">
      <c r="B59" s="214" t="s">
        <v>26</v>
      </c>
      <c r="C59" s="215">
        <f t="shared" si="9"/>
        <v>0.35783221974758722</v>
      </c>
      <c r="D59" s="215">
        <f t="shared" si="9"/>
        <v>0.36596718207636481</v>
      </c>
      <c r="E59" s="215">
        <f t="shared" si="9"/>
        <v>0.31189869254173175</v>
      </c>
      <c r="F59" s="215">
        <f t="shared" si="9"/>
        <v>0.27796993481442067</v>
      </c>
      <c r="G59" s="215">
        <f t="shared" si="9"/>
        <v>0.27248743718592966</v>
      </c>
      <c r="H59" s="215"/>
      <c r="I59" s="215"/>
      <c r="J59" s="215"/>
      <c r="K59" s="215"/>
      <c r="L59" s="215"/>
    </row>
    <row r="60" spans="2:12" x14ac:dyDescent="0.2">
      <c r="B60" s="213"/>
      <c r="C60" s="215"/>
      <c r="D60" s="215"/>
      <c r="E60" s="215"/>
      <c r="F60" s="215"/>
      <c r="G60" s="215"/>
      <c r="H60" s="215"/>
      <c r="I60" s="215"/>
      <c r="J60" s="215"/>
      <c r="K60" s="215"/>
      <c r="L60" s="215"/>
    </row>
    <row r="61" spans="2:12" x14ac:dyDescent="0.2">
      <c r="B61" s="213" t="s">
        <v>27</v>
      </c>
      <c r="C61" s="215">
        <f t="shared" ref="C61:G66" si="10">C14/C$19</f>
        <v>0.31675327889136351</v>
      </c>
      <c r="D61" s="215">
        <f t="shared" si="10"/>
        <v>0.32123698327548122</v>
      </c>
      <c r="E61" s="215">
        <f t="shared" si="10"/>
        <v>0.3191349395608914</v>
      </c>
      <c r="F61" s="215">
        <f t="shared" si="10"/>
        <v>0.24943461487295462</v>
      </c>
      <c r="G61" s="215">
        <f t="shared" si="10"/>
        <v>0.23341708542713568</v>
      </c>
      <c r="H61" s="215"/>
      <c r="I61" s="215"/>
      <c r="J61" s="215"/>
      <c r="K61" s="215"/>
      <c r="L61" s="215"/>
    </row>
    <row r="62" spans="2:12" x14ac:dyDescent="0.2">
      <c r="B62" s="213" t="s">
        <v>28</v>
      </c>
      <c r="C62" s="215">
        <f t="shared" si="10"/>
        <v>0.1738018642250268</v>
      </c>
      <c r="D62" s="215">
        <f t="shared" si="10"/>
        <v>0.17497633322814768</v>
      </c>
      <c r="E62" s="215">
        <f t="shared" si="10"/>
        <v>0.20804210180083874</v>
      </c>
      <c r="F62" s="215">
        <f t="shared" si="10"/>
        <v>0.23333776772648662</v>
      </c>
      <c r="G62" s="215">
        <f t="shared" si="10"/>
        <v>0.24020100502512562</v>
      </c>
      <c r="H62" s="215"/>
      <c r="I62" s="215"/>
      <c r="J62" s="215"/>
      <c r="K62" s="215"/>
      <c r="L62" s="215"/>
    </row>
    <row r="63" spans="2:12" x14ac:dyDescent="0.2">
      <c r="B63" s="213" t="s">
        <v>29</v>
      </c>
      <c r="C63" s="215">
        <f t="shared" si="10"/>
        <v>0.10830652478759382</v>
      </c>
      <c r="D63" s="215">
        <f t="shared" si="10"/>
        <v>0.10579047017986747</v>
      </c>
      <c r="E63" s="215">
        <f t="shared" si="10"/>
        <v>0.13461064057232136</v>
      </c>
      <c r="F63" s="215">
        <f t="shared" si="10"/>
        <v>0.17739789809764533</v>
      </c>
      <c r="G63" s="215">
        <f t="shared" si="10"/>
        <v>0.18178391959798995</v>
      </c>
      <c r="H63" s="215"/>
      <c r="I63" s="215"/>
      <c r="J63" s="215"/>
      <c r="K63" s="215"/>
      <c r="L63" s="215"/>
    </row>
    <row r="64" spans="2:12" x14ac:dyDescent="0.2">
      <c r="B64" s="213" t="s">
        <v>30</v>
      </c>
      <c r="C64" s="215">
        <f t="shared" si="10"/>
        <v>2.4828837746432401E-2</v>
      </c>
      <c r="D64" s="215">
        <f t="shared" si="10"/>
        <v>1.4831177027453455E-2</v>
      </c>
      <c r="E64" s="215">
        <f t="shared" si="10"/>
        <v>1.2498972124002959E-2</v>
      </c>
      <c r="F64" s="215">
        <f t="shared" si="10"/>
        <v>1.1773313822003459E-2</v>
      </c>
      <c r="G64" s="215">
        <f t="shared" si="10"/>
        <v>1.827889447236181E-2</v>
      </c>
      <c r="H64" s="215"/>
      <c r="I64" s="215"/>
      <c r="J64" s="215"/>
      <c r="K64" s="215"/>
      <c r="L64" s="215"/>
    </row>
    <row r="65" spans="2:12" x14ac:dyDescent="0.2">
      <c r="B65" s="214" t="s">
        <v>31</v>
      </c>
      <c r="C65" s="215">
        <f t="shared" si="10"/>
        <v>1.8477274601996205E-2</v>
      </c>
      <c r="D65" s="215">
        <f t="shared" si="10"/>
        <v>1.7197854212685389E-2</v>
      </c>
      <c r="E65" s="215">
        <f t="shared" si="10"/>
        <v>1.3814653400213798E-2</v>
      </c>
      <c r="F65" s="215">
        <f t="shared" si="10"/>
        <v>5.0086470666489288E-2</v>
      </c>
      <c r="G65" s="215">
        <f t="shared" si="10"/>
        <v>5.3831658291457286E-2</v>
      </c>
      <c r="H65" s="215"/>
      <c r="I65" s="215"/>
      <c r="J65" s="215"/>
      <c r="K65" s="215"/>
      <c r="L65" s="215"/>
    </row>
    <row r="66" spans="2:12" x14ac:dyDescent="0.2">
      <c r="B66" s="216" t="s">
        <v>32</v>
      </c>
      <c r="C66" s="215">
        <f t="shared" si="10"/>
        <v>1</v>
      </c>
      <c r="D66" s="215">
        <f t="shared" si="10"/>
        <v>1</v>
      </c>
      <c r="E66" s="215">
        <f t="shared" si="10"/>
        <v>1</v>
      </c>
      <c r="F66" s="215">
        <f t="shared" si="10"/>
        <v>1</v>
      </c>
      <c r="G66" s="215">
        <f t="shared" si="10"/>
        <v>1</v>
      </c>
      <c r="H66" s="215"/>
      <c r="I66" s="215"/>
      <c r="J66" s="215"/>
      <c r="K66" s="215"/>
      <c r="L66" s="215"/>
    </row>
    <row r="67" spans="2:12" x14ac:dyDescent="0.2">
      <c r="B67" s="213"/>
      <c r="C67" s="215"/>
      <c r="D67" s="215"/>
      <c r="E67" s="215"/>
      <c r="F67" s="215"/>
      <c r="G67" s="215"/>
      <c r="H67" s="215"/>
      <c r="I67" s="215"/>
      <c r="J67" s="215"/>
      <c r="K67" s="215"/>
      <c r="L67" s="215"/>
    </row>
    <row r="68" spans="2:12" ht="15" x14ac:dyDescent="0.25">
      <c r="B68" s="16" t="s">
        <v>33</v>
      </c>
      <c r="C68" s="257"/>
      <c r="D68" s="257"/>
      <c r="E68" s="257"/>
      <c r="F68" s="257"/>
      <c r="G68" s="257"/>
      <c r="H68" s="218"/>
      <c r="I68" s="218"/>
      <c r="J68" s="218"/>
      <c r="K68" s="218"/>
      <c r="L68" s="218"/>
    </row>
    <row r="69" spans="2:12" x14ac:dyDescent="0.2">
      <c r="B69" s="213" t="s">
        <v>34</v>
      </c>
      <c r="C69" s="215"/>
      <c r="D69" s="215"/>
      <c r="E69" s="215"/>
      <c r="F69" s="215"/>
      <c r="G69" s="215"/>
      <c r="H69" s="215"/>
      <c r="I69" s="215"/>
      <c r="J69" s="215"/>
      <c r="K69" s="215"/>
      <c r="L69" s="215"/>
    </row>
    <row r="70" spans="2:12" x14ac:dyDescent="0.2">
      <c r="B70" s="214" t="s">
        <v>35</v>
      </c>
      <c r="C70" s="215">
        <f t="shared" ref="C70:G75" si="11">C23/C$47</f>
        <v>1.0723418295801369E-3</v>
      </c>
      <c r="D70" s="215">
        <f t="shared" si="11"/>
        <v>8.6778163458504259E-4</v>
      </c>
      <c r="E70" s="215">
        <f t="shared" si="11"/>
        <v>9.8676095715812852E-4</v>
      </c>
      <c r="F70" s="215">
        <f t="shared" si="11"/>
        <v>1.7294133297858189E-2</v>
      </c>
      <c r="G70" s="215">
        <f t="shared" si="11"/>
        <v>1.620603015075377E-2</v>
      </c>
      <c r="H70" s="215"/>
      <c r="I70" s="215"/>
      <c r="J70" s="215"/>
      <c r="K70" s="215"/>
      <c r="L70" s="215"/>
    </row>
    <row r="71" spans="2:12" x14ac:dyDescent="0.2">
      <c r="B71" s="214" t="s">
        <v>36</v>
      </c>
      <c r="C71" s="215">
        <f t="shared" si="11"/>
        <v>0</v>
      </c>
      <c r="D71" s="215">
        <f t="shared" si="11"/>
        <v>0</v>
      </c>
      <c r="E71" s="215">
        <f t="shared" si="11"/>
        <v>0</v>
      </c>
      <c r="F71" s="215">
        <f t="shared" si="11"/>
        <v>1.689503791406146E-2</v>
      </c>
      <c r="G71" s="215">
        <f t="shared" si="11"/>
        <v>5.6532663316582912E-4</v>
      </c>
      <c r="H71" s="215"/>
      <c r="I71" s="215"/>
      <c r="J71" s="215"/>
      <c r="K71" s="215"/>
      <c r="L71" s="215"/>
    </row>
    <row r="72" spans="2:12" x14ac:dyDescent="0.2">
      <c r="B72" s="214" t="s">
        <v>37</v>
      </c>
      <c r="C72" s="215">
        <f t="shared" si="11"/>
        <v>9.2716324342159526E-2</v>
      </c>
      <c r="D72" s="215">
        <f t="shared" si="11"/>
        <v>9.5613758283370154E-2</v>
      </c>
      <c r="E72" s="215">
        <f t="shared" si="11"/>
        <v>0.10048515747060274</v>
      </c>
      <c r="F72" s="215">
        <f t="shared" si="11"/>
        <v>8.2280164959425306E-2</v>
      </c>
      <c r="G72" s="215">
        <f t="shared" si="11"/>
        <v>8.7499999999999994E-2</v>
      </c>
      <c r="H72" s="215"/>
      <c r="I72" s="215"/>
      <c r="J72" s="215"/>
      <c r="K72" s="215"/>
      <c r="L72" s="215"/>
    </row>
    <row r="73" spans="2:12" x14ac:dyDescent="0.2">
      <c r="B73" s="214" t="s">
        <v>38</v>
      </c>
      <c r="C73" s="215">
        <f t="shared" si="11"/>
        <v>3.6377134372680031E-2</v>
      </c>
      <c r="D73" s="215">
        <f t="shared" si="11"/>
        <v>2.7926790785736826E-2</v>
      </c>
      <c r="E73" s="215">
        <f t="shared" si="11"/>
        <v>3.37965627826659E-2</v>
      </c>
      <c r="F73" s="215">
        <f t="shared" si="11"/>
        <v>2.4610882000798192E-2</v>
      </c>
      <c r="G73" s="215">
        <f t="shared" si="11"/>
        <v>2.5314070351758793E-2</v>
      </c>
      <c r="H73" s="215"/>
      <c r="I73" s="215"/>
      <c r="J73" s="215"/>
      <c r="K73" s="215"/>
      <c r="L73" s="215"/>
    </row>
    <row r="74" spans="2:12" x14ac:dyDescent="0.2">
      <c r="B74" s="214" t="s">
        <v>39</v>
      </c>
      <c r="C74" s="215">
        <f t="shared" si="11"/>
        <v>0.14245648766806895</v>
      </c>
      <c r="D74" s="215">
        <f t="shared" si="11"/>
        <v>0.14444619753865573</v>
      </c>
      <c r="E74" s="215">
        <f t="shared" si="11"/>
        <v>0.13946221527834882</v>
      </c>
      <c r="F74" s="215">
        <f t="shared" si="11"/>
        <v>0.1275109751230544</v>
      </c>
      <c r="G74" s="215">
        <f t="shared" si="11"/>
        <v>0.14704773869346735</v>
      </c>
      <c r="H74" s="215"/>
      <c r="I74" s="215"/>
      <c r="J74" s="215"/>
      <c r="K74" s="215"/>
      <c r="L74" s="215"/>
    </row>
    <row r="75" spans="2:12" x14ac:dyDescent="0.2">
      <c r="B75" s="214" t="s">
        <v>40</v>
      </c>
      <c r="C75" s="215">
        <f t="shared" si="11"/>
        <v>0.27262228821248868</v>
      </c>
      <c r="D75" s="215">
        <f t="shared" si="11"/>
        <v>0.26885452824234773</v>
      </c>
      <c r="E75" s="215">
        <f t="shared" si="11"/>
        <v>0.27473069648877557</v>
      </c>
      <c r="F75" s="215">
        <f t="shared" si="11"/>
        <v>0.26859119329519754</v>
      </c>
      <c r="G75" s="215">
        <f t="shared" si="11"/>
        <v>0.27663316582914571</v>
      </c>
      <c r="H75" s="215"/>
      <c r="I75" s="215"/>
      <c r="J75" s="215"/>
      <c r="K75" s="215"/>
      <c r="L75" s="215"/>
    </row>
    <row r="76" spans="2:12" x14ac:dyDescent="0.2">
      <c r="B76" s="213"/>
      <c r="C76" s="215"/>
      <c r="D76" s="215"/>
      <c r="E76" s="215"/>
      <c r="F76" s="215"/>
      <c r="G76" s="215"/>
      <c r="H76" s="215"/>
      <c r="I76" s="215"/>
      <c r="J76" s="215"/>
      <c r="K76" s="215"/>
      <c r="L76" s="215"/>
    </row>
    <row r="77" spans="2:12" ht="15" x14ac:dyDescent="0.25">
      <c r="B77" s="16" t="s">
        <v>208</v>
      </c>
      <c r="C77" s="215"/>
      <c r="D77" s="215"/>
      <c r="E77" s="215"/>
      <c r="F77" s="215"/>
      <c r="G77" s="215"/>
      <c r="H77" s="215"/>
      <c r="I77" s="215"/>
      <c r="J77" s="215"/>
      <c r="K77" s="215"/>
      <c r="L77" s="215"/>
    </row>
    <row r="78" spans="2:12" x14ac:dyDescent="0.2">
      <c r="B78" s="213"/>
      <c r="C78" s="215"/>
      <c r="D78" s="215"/>
      <c r="E78" s="215"/>
      <c r="F78" s="215"/>
      <c r="G78" s="215"/>
      <c r="H78" s="215"/>
      <c r="I78" s="215"/>
      <c r="J78" s="215"/>
      <c r="K78" s="215"/>
      <c r="L78" s="215"/>
    </row>
    <row r="79" spans="2:12" x14ac:dyDescent="0.2">
      <c r="B79" s="213" t="s">
        <v>41</v>
      </c>
      <c r="C79" s="215">
        <f t="shared" ref="C79:G82" si="12">C32/C$47</f>
        <v>0.53782067145096102</v>
      </c>
      <c r="D79" s="215">
        <f t="shared" si="12"/>
        <v>0.51798674660776267</v>
      </c>
      <c r="E79" s="215">
        <f t="shared" si="12"/>
        <v>0.52248992681522899</v>
      </c>
      <c r="F79" s="215">
        <f t="shared" si="12"/>
        <v>0.48776107489690035</v>
      </c>
      <c r="G79" s="215">
        <f t="shared" si="12"/>
        <v>0.46067839195979898</v>
      </c>
      <c r="H79" s="215"/>
      <c r="I79" s="215"/>
      <c r="J79" s="215"/>
      <c r="K79" s="215"/>
      <c r="L79" s="215"/>
    </row>
    <row r="80" spans="2:12" x14ac:dyDescent="0.2">
      <c r="B80" s="213" t="s">
        <v>30</v>
      </c>
      <c r="C80" s="215">
        <f t="shared" si="12"/>
        <v>2.0292006928977976E-2</v>
      </c>
      <c r="D80" s="215">
        <f t="shared" si="12"/>
        <v>1.6093404859577155E-2</v>
      </c>
      <c r="E80" s="215">
        <f t="shared" si="12"/>
        <v>1.9324068744346681E-2</v>
      </c>
      <c r="F80" s="215">
        <f t="shared" si="12"/>
        <v>3.3723559930823467E-2</v>
      </c>
      <c r="G80" s="215">
        <f t="shared" si="12"/>
        <v>2.6758793969849246E-2</v>
      </c>
      <c r="H80" s="215"/>
      <c r="I80" s="215"/>
      <c r="J80" s="215"/>
      <c r="K80" s="215"/>
      <c r="L80" s="215"/>
    </row>
    <row r="81" spans="2:12" x14ac:dyDescent="0.2">
      <c r="B81" s="216" t="s">
        <v>42</v>
      </c>
      <c r="C81" s="215">
        <f t="shared" si="12"/>
        <v>0.16786274024581374</v>
      </c>
      <c r="D81" s="215">
        <f t="shared" si="12"/>
        <v>0.17789523508993374</v>
      </c>
      <c r="E81" s="215">
        <f t="shared" si="12"/>
        <v>0.16725598223830276</v>
      </c>
      <c r="F81" s="215">
        <f t="shared" si="12"/>
        <v>0.17280830118398297</v>
      </c>
      <c r="G81" s="215">
        <f t="shared" si="12"/>
        <v>0.16677135678391961</v>
      </c>
      <c r="H81" s="215"/>
      <c r="I81" s="215"/>
      <c r="J81" s="215"/>
      <c r="K81" s="215"/>
      <c r="L81" s="215"/>
    </row>
    <row r="82" spans="2:12" x14ac:dyDescent="0.2">
      <c r="B82" s="217" t="s">
        <v>43</v>
      </c>
      <c r="C82" s="215">
        <f t="shared" si="12"/>
        <v>0.99859770683824134</v>
      </c>
      <c r="D82" s="215">
        <f t="shared" si="12"/>
        <v>0.98082991479962134</v>
      </c>
      <c r="E82" s="215">
        <f t="shared" si="12"/>
        <v>0.98380067428665408</v>
      </c>
      <c r="F82" s="215">
        <f t="shared" si="12"/>
        <v>0.96288412930690437</v>
      </c>
      <c r="G82" s="215">
        <f t="shared" si="12"/>
        <v>0.93084170854271353</v>
      </c>
      <c r="H82" s="215"/>
      <c r="I82" s="215"/>
      <c r="J82" s="215"/>
      <c r="K82" s="215"/>
      <c r="L82" s="215"/>
    </row>
    <row r="83" spans="2:12" x14ac:dyDescent="0.2">
      <c r="B83" s="213" t="s">
        <v>44</v>
      </c>
      <c r="C83" s="215"/>
      <c r="D83" s="215"/>
      <c r="E83" s="215"/>
      <c r="F83" s="215"/>
      <c r="G83" s="215"/>
      <c r="H83" s="215"/>
      <c r="I83" s="215"/>
      <c r="J83" s="215"/>
      <c r="K83" s="215"/>
      <c r="L83" s="215"/>
    </row>
    <row r="84" spans="2:12" x14ac:dyDescent="0.2">
      <c r="B84" s="214" t="s">
        <v>45</v>
      </c>
      <c r="C84" s="215">
        <f t="shared" ref="C84:G84" si="13">C37/C$47</f>
        <v>0</v>
      </c>
      <c r="D84" s="215">
        <f t="shared" si="13"/>
        <v>0</v>
      </c>
      <c r="E84" s="215">
        <f t="shared" si="13"/>
        <v>0</v>
      </c>
      <c r="F84" s="215">
        <f t="shared" si="13"/>
        <v>0</v>
      </c>
      <c r="G84" s="215">
        <f t="shared" si="13"/>
        <v>0</v>
      </c>
      <c r="H84" s="215"/>
      <c r="I84" s="215"/>
      <c r="J84" s="215"/>
      <c r="K84" s="215"/>
      <c r="L84" s="215"/>
    </row>
    <row r="85" spans="2:12" x14ac:dyDescent="0.2">
      <c r="B85" s="214" t="s">
        <v>46</v>
      </c>
      <c r="C85" s="215">
        <f t="shared" ref="C85:G85" si="14">C38/C$47</f>
        <v>0.12092716324342159</v>
      </c>
      <c r="D85" s="215">
        <f t="shared" si="14"/>
        <v>0.11565162511833386</v>
      </c>
      <c r="E85" s="215">
        <f t="shared" si="14"/>
        <v>0.12054929693281803</v>
      </c>
      <c r="F85" s="215">
        <f t="shared" si="14"/>
        <v>9.7512305441000396E-2</v>
      </c>
      <c r="G85" s="215">
        <f t="shared" si="14"/>
        <v>9.2085427135678397E-2</v>
      </c>
      <c r="H85" s="215"/>
      <c r="I85" s="215"/>
      <c r="J85" s="215"/>
      <c r="K85" s="215"/>
      <c r="L85" s="215"/>
    </row>
    <row r="86" spans="2:12" x14ac:dyDescent="0.2">
      <c r="B86" s="214" t="s">
        <v>47</v>
      </c>
      <c r="C86" s="215">
        <f t="shared" ref="C86:G86" si="15">C39/C$47</f>
        <v>0.13948692567846244</v>
      </c>
      <c r="D86" s="215">
        <f t="shared" si="15"/>
        <v>0.15651625118333859</v>
      </c>
      <c r="E86" s="215">
        <f t="shared" si="15"/>
        <v>0.18123509579804292</v>
      </c>
      <c r="F86" s="215">
        <f t="shared" si="15"/>
        <v>0.16549155248104297</v>
      </c>
      <c r="G86" s="215">
        <f t="shared" si="15"/>
        <v>0.18649497487437186</v>
      </c>
      <c r="H86" s="215"/>
      <c r="I86" s="215"/>
      <c r="J86" s="215"/>
      <c r="K86" s="215"/>
      <c r="L86" s="215"/>
    </row>
    <row r="87" spans="2:12" x14ac:dyDescent="0.2">
      <c r="B87" s="214" t="s">
        <v>48</v>
      </c>
      <c r="C87" s="215">
        <f t="shared" ref="C87:G87" si="16">C40/C$47</f>
        <v>1.6433226099150375</v>
      </c>
      <c r="D87" s="215">
        <f t="shared" si="16"/>
        <v>1.6196749763332281</v>
      </c>
      <c r="E87" s="215">
        <f t="shared" si="16"/>
        <v>1.777403174081079</v>
      </c>
      <c r="F87" s="215">
        <f t="shared" si="16"/>
        <v>1.4966742051350272</v>
      </c>
      <c r="G87" s="215">
        <f t="shared" si="16"/>
        <v>1.4886306532663316</v>
      </c>
      <c r="H87" s="215"/>
      <c r="I87" s="215"/>
      <c r="J87" s="215"/>
      <c r="K87" s="215"/>
      <c r="L87" s="215"/>
    </row>
    <row r="88" spans="2:12" x14ac:dyDescent="0.2">
      <c r="B88" s="214" t="s">
        <v>49</v>
      </c>
      <c r="C88" s="215">
        <f t="shared" ref="C88:G88" si="17">C41/C$47</f>
        <v>-0.34479914212653634</v>
      </c>
      <c r="D88" s="215">
        <f t="shared" si="17"/>
        <v>-0.30411801830230356</v>
      </c>
      <c r="E88" s="215">
        <f t="shared" si="17"/>
        <v>-0.34437957404818681</v>
      </c>
      <c r="F88" s="215">
        <f t="shared" si="17"/>
        <v>-0.28422242916056939</v>
      </c>
      <c r="G88" s="215">
        <f t="shared" si="17"/>
        <v>-0.27292713567839194</v>
      </c>
      <c r="H88" s="215"/>
      <c r="I88" s="215"/>
      <c r="J88" s="215"/>
      <c r="K88" s="215"/>
      <c r="L88" s="215"/>
    </row>
    <row r="89" spans="2:12" x14ac:dyDescent="0.2">
      <c r="B89" s="214" t="s">
        <v>50</v>
      </c>
      <c r="C89" s="215">
        <f t="shared" ref="C89:G89" si="18">C42/C$47</f>
        <v>-5.774148313123814E-4</v>
      </c>
      <c r="D89" s="215">
        <f t="shared" si="18"/>
        <v>-3.9444619753865575E-4</v>
      </c>
      <c r="E89" s="215">
        <f t="shared" si="18"/>
        <v>-2.4669023928953213E-4</v>
      </c>
      <c r="F89" s="215">
        <f t="shared" si="18"/>
        <v>-1.3303179459890914E-4</v>
      </c>
      <c r="G89" s="215">
        <f t="shared" si="18"/>
        <v>-6.28140703517588E-5</v>
      </c>
      <c r="H89" s="215"/>
      <c r="I89" s="215"/>
      <c r="J89" s="215"/>
      <c r="K89" s="215"/>
      <c r="L89" s="215"/>
    </row>
    <row r="90" spans="2:12" x14ac:dyDescent="0.2">
      <c r="B90" s="216" t="s">
        <v>51</v>
      </c>
      <c r="C90" s="215">
        <f t="shared" ref="C90:G90" si="19">C43/C$47</f>
        <v>-1.5784046853089169</v>
      </c>
      <c r="D90" s="215">
        <f t="shared" si="19"/>
        <v>-1.5920637425055222</v>
      </c>
      <c r="E90" s="215">
        <f t="shared" si="19"/>
        <v>-1.7429487706603075</v>
      </c>
      <c r="F90" s="215">
        <f t="shared" si="19"/>
        <v>-1.4675402421178663</v>
      </c>
      <c r="G90" s="215">
        <f t="shared" si="19"/>
        <v>-1.4475502512562815</v>
      </c>
      <c r="H90" s="215"/>
      <c r="I90" s="215"/>
      <c r="J90" s="215"/>
      <c r="K90" s="215"/>
      <c r="L90" s="215"/>
    </row>
    <row r="91" spans="2:12" x14ac:dyDescent="0.2">
      <c r="B91" s="214" t="s">
        <v>52</v>
      </c>
      <c r="C91" s="215">
        <f t="shared" ref="C91:G91" si="20">C44/C$47</f>
        <v>-2.0044543429844099E-2</v>
      </c>
      <c r="D91" s="215">
        <f t="shared" si="20"/>
        <v>-4.7333543704638683E-3</v>
      </c>
      <c r="E91" s="215">
        <f t="shared" si="20"/>
        <v>-8.3874681358440915E-3</v>
      </c>
      <c r="F91" s="215">
        <f t="shared" si="20"/>
        <v>7.782359984036185E-3</v>
      </c>
      <c r="G91" s="215">
        <f t="shared" si="20"/>
        <v>4.6670854271356782E-2</v>
      </c>
      <c r="H91" s="215"/>
      <c r="I91" s="215"/>
      <c r="J91" s="215"/>
      <c r="K91" s="215"/>
      <c r="L91" s="215"/>
    </row>
    <row r="92" spans="2:12" x14ac:dyDescent="0.2">
      <c r="B92" s="217" t="s">
        <v>53</v>
      </c>
      <c r="C92" s="215">
        <f t="shared" ref="C92:G92" si="21">C45/C$47</f>
        <v>2.1446836591602739E-2</v>
      </c>
      <c r="D92" s="215">
        <f t="shared" si="21"/>
        <v>2.3903439570842538E-2</v>
      </c>
      <c r="E92" s="215">
        <f t="shared" si="21"/>
        <v>2.4586793849190033E-2</v>
      </c>
      <c r="F92" s="215">
        <f t="shared" si="21"/>
        <v>2.9333510709059464E-2</v>
      </c>
      <c r="G92" s="215">
        <f t="shared" si="21"/>
        <v>2.2487437185929649E-2</v>
      </c>
      <c r="H92" s="215"/>
      <c r="I92" s="215"/>
      <c r="J92" s="215"/>
      <c r="K92" s="215"/>
      <c r="L92" s="215"/>
    </row>
    <row r="93" spans="2:12" x14ac:dyDescent="0.2">
      <c r="B93" s="216" t="s">
        <v>54</v>
      </c>
      <c r="C93" s="215">
        <f t="shared" ref="C93:G93" si="22">C46/C$47</f>
        <v>1.4022931617586405E-3</v>
      </c>
      <c r="D93" s="215">
        <f t="shared" si="22"/>
        <v>1.9170085200378668E-2</v>
      </c>
      <c r="E93" s="215">
        <f t="shared" si="22"/>
        <v>1.6199325713345942E-2</v>
      </c>
      <c r="F93" s="215">
        <f t="shared" si="22"/>
        <v>3.7115870693095653E-2</v>
      </c>
      <c r="G93" s="215">
        <f t="shared" si="22"/>
        <v>6.9158291457286428E-2</v>
      </c>
      <c r="H93" s="215"/>
      <c r="I93" s="215"/>
      <c r="J93" s="215"/>
      <c r="K93" s="215"/>
      <c r="L93" s="215"/>
    </row>
    <row r="94" spans="2:12" ht="15" thickBot="1" x14ac:dyDescent="0.25">
      <c r="B94" s="134" t="s">
        <v>55</v>
      </c>
      <c r="C94" s="258">
        <f t="shared" ref="C94:G94" si="23">C47/C$47</f>
        <v>1</v>
      </c>
      <c r="D94" s="258">
        <f t="shared" si="23"/>
        <v>1</v>
      </c>
      <c r="E94" s="258">
        <f t="shared" si="23"/>
        <v>1</v>
      </c>
      <c r="F94" s="258">
        <f t="shared" si="23"/>
        <v>1</v>
      </c>
      <c r="G94" s="258">
        <f t="shared" si="23"/>
        <v>1</v>
      </c>
      <c r="H94" s="258"/>
      <c r="I94" s="258"/>
      <c r="J94" s="258"/>
      <c r="K94" s="258"/>
      <c r="L94" s="258"/>
    </row>
    <row r="97" spans="2:12" ht="15" x14ac:dyDescent="0.25">
      <c r="B97" s="200" t="s">
        <v>230</v>
      </c>
      <c r="C97" s="201"/>
      <c r="D97" s="201"/>
      <c r="E97" s="201"/>
      <c r="F97" s="201"/>
      <c r="G97" s="201"/>
      <c r="H97" s="201"/>
      <c r="I97" s="201"/>
      <c r="J97" s="201"/>
      <c r="K97" s="201"/>
      <c r="L97" s="201"/>
    </row>
    <row r="98" spans="2:12" x14ac:dyDescent="0.2">
      <c r="B98" s="15" t="s">
        <v>231</v>
      </c>
      <c r="C98" s="202">
        <f t="shared" ref="C98:G98" si="24">C12/C28</f>
        <v>1.3125567322239031</v>
      </c>
      <c r="D98" s="202">
        <f t="shared" si="24"/>
        <v>1.3612089201877935</v>
      </c>
      <c r="E98" s="202">
        <f t="shared" si="24"/>
        <v>1.1352888356779407</v>
      </c>
      <c r="F98" s="202">
        <f t="shared" si="24"/>
        <v>1.0349182763744429</v>
      </c>
      <c r="G98" s="202">
        <f t="shared" si="24"/>
        <v>0.98501362397820158</v>
      </c>
      <c r="H98" s="202"/>
      <c r="I98" s="202"/>
      <c r="J98" s="202"/>
      <c r="K98" s="202"/>
      <c r="L98" s="202"/>
    </row>
    <row r="99" spans="2:12" x14ac:dyDescent="0.2">
      <c r="B99" s="15" t="s">
        <v>232</v>
      </c>
      <c r="C99" s="203">
        <f t="shared" ref="C99:F99" si="25">(C8+C9)/C28</f>
        <v>0.82481089258698936</v>
      </c>
      <c r="D99" s="203">
        <f t="shared" si="25"/>
        <v>0.88468309859154926</v>
      </c>
      <c r="E99" s="203">
        <f t="shared" si="25"/>
        <v>0.63633642621969466</v>
      </c>
      <c r="F99" s="203">
        <f t="shared" si="25"/>
        <v>0.57528479445269931</v>
      </c>
      <c r="G99" s="203">
        <f>(G8+G9)/G28</f>
        <v>0.48864668483197093</v>
      </c>
      <c r="H99" s="203"/>
      <c r="I99" s="203"/>
      <c r="J99" s="203"/>
      <c r="K99" s="203"/>
      <c r="L99" s="203"/>
    </row>
    <row r="100" spans="2:12" x14ac:dyDescent="0.2">
      <c r="B100" s="15" t="s">
        <v>233</v>
      </c>
      <c r="C100" s="203">
        <f t="shared" ref="C100:F100" si="26">C8/C28</f>
        <v>0.39788199697428139</v>
      </c>
      <c r="D100" s="203">
        <f t="shared" si="26"/>
        <v>0.45041079812206575</v>
      </c>
      <c r="E100" s="203">
        <f t="shared" si="26"/>
        <v>0.21730020951810836</v>
      </c>
      <c r="F100" s="203">
        <f t="shared" si="26"/>
        <v>0.21867261020307083</v>
      </c>
      <c r="G100" s="203">
        <f>G8/G28</f>
        <v>0.20163487738419619</v>
      </c>
      <c r="H100" s="203"/>
      <c r="I100" s="203"/>
      <c r="J100" s="203"/>
      <c r="K100" s="203"/>
      <c r="L100" s="203"/>
    </row>
    <row r="102" spans="2:12" x14ac:dyDescent="0.2">
      <c r="B102" s="15" t="s">
        <v>234</v>
      </c>
      <c r="C102" s="114">
        <f>IS!C6</f>
        <v>15195</v>
      </c>
      <c r="D102" s="114">
        <f>IS!D6</f>
        <v>15454</v>
      </c>
      <c r="E102" s="114">
        <f>IS!E6</f>
        <v>15544</v>
      </c>
      <c r="F102" s="114">
        <f>IS!F6</f>
        <v>15693</v>
      </c>
      <c r="G102" s="114">
        <f>IS!G6</f>
        <v>16471</v>
      </c>
      <c r="H102" s="114"/>
      <c r="I102" s="114"/>
      <c r="J102" s="114"/>
      <c r="K102" s="114"/>
      <c r="L102" s="114"/>
    </row>
    <row r="103" spans="2:12" x14ac:dyDescent="0.2">
      <c r="B103" s="15" t="s">
        <v>235</v>
      </c>
      <c r="C103" s="114">
        <f>IS!C7</f>
        <v>6072</v>
      </c>
      <c r="D103" s="114">
        <f>IS!D7</f>
        <v>6174</v>
      </c>
      <c r="E103" s="114">
        <f>IS!E7</f>
        <v>6313</v>
      </c>
      <c r="F103" s="114">
        <f>IS!F7</f>
        <v>6368</v>
      </c>
      <c r="G103" s="114">
        <f>IS!G7</f>
        <v>6454</v>
      </c>
      <c r="H103" s="114"/>
      <c r="I103" s="114"/>
      <c r="J103" s="114"/>
      <c r="K103" s="114"/>
      <c r="L103" s="114"/>
    </row>
    <row r="104" spans="2:12" x14ac:dyDescent="0.2">
      <c r="B104" s="15" t="s">
        <v>182</v>
      </c>
      <c r="C104" s="114"/>
      <c r="D104" s="114">
        <f t="shared" ref="D104:G104" si="27">D103+D10-C10</f>
        <v>6224</v>
      </c>
      <c r="E104" s="114">
        <f t="shared" si="27"/>
        <v>6342</v>
      </c>
      <c r="F104" s="114">
        <f t="shared" si="27"/>
        <v>6518</v>
      </c>
      <c r="G104" s="114">
        <f t="shared" si="27"/>
        <v>6727</v>
      </c>
      <c r="H104" s="114"/>
      <c r="I104" s="114"/>
      <c r="J104" s="114"/>
      <c r="K104" s="114"/>
      <c r="L104" s="114"/>
    </row>
    <row r="106" spans="2:12" ht="15" x14ac:dyDescent="0.25">
      <c r="B106" s="200" t="s">
        <v>236</v>
      </c>
      <c r="C106" s="201"/>
      <c r="D106" s="201"/>
      <c r="E106" s="201"/>
      <c r="F106" s="201"/>
      <c r="G106" s="201"/>
      <c r="H106" s="201"/>
      <c r="I106" s="201"/>
      <c r="J106" s="201"/>
      <c r="K106" s="201"/>
      <c r="L106" s="201"/>
    </row>
    <row r="107" spans="2:12" x14ac:dyDescent="0.2">
      <c r="B107" s="15" t="s">
        <v>237</v>
      </c>
      <c r="D107" s="203">
        <f t="shared" ref="D107:F107" si="28">D102/AVERAGE(C9:D9)</f>
        <v>10.691110342442062</v>
      </c>
      <c r="E107" s="203">
        <f t="shared" si="28"/>
        <v>10.794444444444444</v>
      </c>
      <c r="F107" s="203">
        <f t="shared" si="28"/>
        <v>11.051408450704225</v>
      </c>
      <c r="G107" s="203">
        <f>G102/AVERAGE(F9:G9)</f>
        <v>12.182692307692308</v>
      </c>
      <c r="H107" s="203"/>
      <c r="I107" s="203"/>
      <c r="J107" s="203"/>
      <c r="K107" s="203"/>
      <c r="L107" s="203"/>
    </row>
    <row r="108" spans="2:12" x14ac:dyDescent="0.2">
      <c r="B108" s="15" t="s">
        <v>238</v>
      </c>
      <c r="D108" s="203">
        <f t="shared" ref="D108:G108" si="29">D103/AVERAGE(C10:D10)</f>
        <v>5.1622073578595318</v>
      </c>
      <c r="E108" s="203">
        <f t="shared" si="29"/>
        <v>5.1096721974908945</v>
      </c>
      <c r="F108" s="203">
        <f t="shared" si="29"/>
        <v>4.8060377358490562</v>
      </c>
      <c r="G108" s="203">
        <f t="shared" si="29"/>
        <v>4.2004555808656034</v>
      </c>
      <c r="H108" s="203"/>
      <c r="I108" s="203"/>
      <c r="J108" s="203"/>
      <c r="K108" s="203"/>
      <c r="L108" s="203"/>
    </row>
    <row r="109" spans="2:12" x14ac:dyDescent="0.2">
      <c r="B109" s="15" t="s">
        <v>239</v>
      </c>
      <c r="D109" s="203">
        <f t="shared" ref="D109:G109" si="30">D104/AVERAGE(C25:D25)</f>
        <v>5.3287671232876717</v>
      </c>
      <c r="E109" s="203">
        <f t="shared" si="30"/>
        <v>5.2111750205423171</v>
      </c>
      <c r="F109" s="203">
        <f t="shared" si="30"/>
        <v>5.301342008946726</v>
      </c>
      <c r="G109" s="203">
        <f t="shared" si="30"/>
        <v>5.115589353612167</v>
      </c>
      <c r="H109" s="203"/>
      <c r="I109" s="203"/>
      <c r="J109" s="203"/>
      <c r="K109" s="203"/>
      <c r="L109" s="203"/>
    </row>
    <row r="112" spans="2:12" ht="15" x14ac:dyDescent="0.25">
      <c r="B112" s="200" t="s">
        <v>240</v>
      </c>
      <c r="C112" s="201">
        <v>365</v>
      </c>
      <c r="D112" s="201"/>
      <c r="E112" s="201"/>
      <c r="F112" s="201"/>
      <c r="G112" s="201"/>
      <c r="H112" s="201"/>
      <c r="I112" s="201"/>
      <c r="J112" s="201"/>
      <c r="K112" s="201"/>
      <c r="L112" s="201"/>
    </row>
    <row r="113" spans="2:12" x14ac:dyDescent="0.2">
      <c r="B113" s="15" t="s">
        <v>241</v>
      </c>
      <c r="D113" s="204">
        <f>$C$112/D107</f>
        <v>34.140513782839392</v>
      </c>
      <c r="E113" s="204">
        <f t="shared" ref="E113:G115" si="31">$C$112/E107</f>
        <v>33.813690169840456</v>
      </c>
      <c r="F113" s="204">
        <f t="shared" si="31"/>
        <v>33.027464474606518</v>
      </c>
      <c r="G113" s="204">
        <f t="shared" si="31"/>
        <v>29.96053670086819</v>
      </c>
      <c r="H113" s="204"/>
      <c r="I113" s="204"/>
      <c r="J113" s="204"/>
      <c r="K113" s="204"/>
      <c r="L113" s="204"/>
    </row>
    <row r="114" spans="2:12" x14ac:dyDescent="0.2">
      <c r="B114" s="15" t="s">
        <v>242</v>
      </c>
      <c r="D114" s="204">
        <f>$C$112/D108</f>
        <v>70.706187236799479</v>
      </c>
      <c r="E114" s="204">
        <f t="shared" si="31"/>
        <v>71.433153809599233</v>
      </c>
      <c r="F114" s="204">
        <f t="shared" si="31"/>
        <v>75.946136934673376</v>
      </c>
      <c r="G114" s="204">
        <f t="shared" si="31"/>
        <v>86.895336225596537</v>
      </c>
      <c r="H114" s="204"/>
      <c r="I114" s="204"/>
      <c r="J114" s="204"/>
      <c r="K114" s="204"/>
      <c r="L114" s="204"/>
    </row>
    <row r="115" spans="2:12" x14ac:dyDescent="0.2">
      <c r="B115" s="15" t="s">
        <v>282</v>
      </c>
      <c r="D115" s="204">
        <f>$C$112/D109</f>
        <v>68.496143958868885</v>
      </c>
      <c r="E115" s="204">
        <f t="shared" si="31"/>
        <v>70.041784925890894</v>
      </c>
      <c r="F115" s="204">
        <f t="shared" si="31"/>
        <v>68.850490948143602</v>
      </c>
      <c r="G115" s="204">
        <f t="shared" si="31"/>
        <v>71.350527724096921</v>
      </c>
      <c r="H115" s="204"/>
      <c r="I115" s="204"/>
      <c r="J115" s="204"/>
      <c r="K115" s="204"/>
      <c r="L115" s="204"/>
    </row>
    <row r="116" spans="2:12" x14ac:dyDescent="0.2">
      <c r="B116" s="15" t="s">
        <v>243</v>
      </c>
      <c r="D116" s="41">
        <f>D113+D114-D115</f>
        <v>36.350557060769987</v>
      </c>
      <c r="E116" s="41">
        <f t="shared" ref="E116:F116" si="32">E113+E114-E115</f>
        <v>35.205059053548794</v>
      </c>
      <c r="F116" s="41">
        <f t="shared" si="32"/>
        <v>40.123110461136292</v>
      </c>
      <c r="G116" s="41">
        <f>G113+G114-G115</f>
        <v>45.505345202367806</v>
      </c>
      <c r="H116" s="41"/>
      <c r="I116" s="41"/>
      <c r="J116" s="41"/>
      <c r="K116" s="41"/>
      <c r="L116" s="41"/>
    </row>
    <row r="119" spans="2:12" ht="15" x14ac:dyDescent="0.25">
      <c r="B119" s="200" t="s">
        <v>244</v>
      </c>
      <c r="C119" s="201"/>
      <c r="D119" s="201"/>
      <c r="E119" s="201"/>
      <c r="F119" s="201"/>
      <c r="G119" s="201"/>
      <c r="H119" s="201"/>
      <c r="I119" s="201"/>
      <c r="J119" s="201"/>
      <c r="K119" s="201"/>
      <c r="L119" s="201"/>
    </row>
    <row r="120" spans="2:12" x14ac:dyDescent="0.2">
      <c r="B120" s="15" t="s">
        <v>274</v>
      </c>
      <c r="D120" s="41">
        <f t="shared" ref="D120:F120" si="33">D102/AVERAGE(C19:D19)</f>
        <v>1.246340578249123</v>
      </c>
      <c r="E120" s="41">
        <f t="shared" si="33"/>
        <v>1.2516809598582759</v>
      </c>
      <c r="F120" s="41">
        <f t="shared" si="33"/>
        <v>1.1541092112520683</v>
      </c>
      <c r="G120" s="41">
        <f>G102/AVERAGE(F19:G19)</f>
        <v>1.0642243328810492</v>
      </c>
      <c r="H120" s="41"/>
      <c r="I120" s="41"/>
      <c r="J120" s="41"/>
      <c r="K120" s="41"/>
      <c r="L120" s="41"/>
    </row>
    <row r="121" spans="2:12" x14ac:dyDescent="0.2">
      <c r="B121" s="15" t="s">
        <v>245</v>
      </c>
      <c r="D121" s="41">
        <f t="shared" ref="D121:G121" si="34">D102/AVERAGE(C14:D14)</f>
        <v>3.9064711830131444</v>
      </c>
      <c r="E121" s="41">
        <f t="shared" si="34"/>
        <v>3.9089651703759589</v>
      </c>
      <c r="F121" s="41">
        <f t="shared" si="34"/>
        <v>4.1129602935395102</v>
      </c>
      <c r="G121" s="41">
        <f t="shared" si="34"/>
        <v>4.4122689525850518</v>
      </c>
      <c r="H121" s="41"/>
      <c r="I121" s="41"/>
      <c r="J121" s="41"/>
      <c r="K121" s="41"/>
      <c r="L121" s="41"/>
    </row>
    <row r="122" spans="2:12" x14ac:dyDescent="0.2">
      <c r="B122" s="15" t="s">
        <v>246</v>
      </c>
      <c r="D122" s="41">
        <f>D102/AVERAGE(C44:D44)</f>
        <v>-102.00660066006601</v>
      </c>
      <c r="E122" s="41">
        <f>E102/AVERAGE(D44:E44)</f>
        <v>-191.90123456790124</v>
      </c>
      <c r="F122" s="41">
        <f>F102/AVERAGE(E44:F44)</f>
        <v>2092.4</v>
      </c>
      <c r="G122" s="41">
        <f>G102/AVERAGE(F44:G44)</f>
        <v>38.304651162790698</v>
      </c>
      <c r="H122" s="41"/>
      <c r="I122" s="41"/>
      <c r="J122" s="41"/>
      <c r="K122" s="41"/>
      <c r="L122" s="41"/>
    </row>
    <row r="124" spans="2:12" ht="15" x14ac:dyDescent="0.25">
      <c r="B124" s="200" t="s">
        <v>247</v>
      </c>
      <c r="C124" s="201"/>
      <c r="D124" s="201"/>
      <c r="E124" s="201"/>
      <c r="F124" s="201"/>
      <c r="G124" s="201"/>
      <c r="H124" s="201"/>
      <c r="I124" s="201"/>
      <c r="J124" s="201"/>
      <c r="K124" s="201"/>
      <c r="L124" s="201"/>
    </row>
    <row r="125" spans="2:12" x14ac:dyDescent="0.2">
      <c r="B125" s="15" t="s">
        <v>248</v>
      </c>
      <c r="C125" s="142">
        <f>IS!C8/IS!C6</f>
        <v>0.60039486673247777</v>
      </c>
      <c r="D125" s="142">
        <f>IS!D8/IS!D6</f>
        <v>0.60049178206289633</v>
      </c>
      <c r="E125" s="142">
        <f>IS!E8/IS!E6</f>
        <v>0.59386258363355637</v>
      </c>
      <c r="F125" s="142">
        <f>IS!F8/IS!F6</f>
        <v>0.59421398075575094</v>
      </c>
      <c r="G125" s="142">
        <f>IS!G8/IS!G6</f>
        <v>0.60815979600509984</v>
      </c>
      <c r="H125" s="142"/>
      <c r="I125" s="142"/>
      <c r="J125" s="142"/>
      <c r="K125" s="142"/>
      <c r="L125" s="142"/>
    </row>
    <row r="126" spans="2:12" x14ac:dyDescent="0.2">
      <c r="B126" s="15" t="s">
        <v>249</v>
      </c>
      <c r="C126" s="142">
        <f>IS!C12/IS!C6</f>
        <v>0.26028298782494241</v>
      </c>
      <c r="D126" s="142">
        <f>IS!D12/IS!D6</f>
        <v>0.23987317199430569</v>
      </c>
      <c r="E126" s="142">
        <f>IS!E12/IS!E6</f>
        <v>0.2376479670612455</v>
      </c>
      <c r="F126" s="142">
        <f>IS!F12/IS!F6</f>
        <v>0.22647040081565029</v>
      </c>
      <c r="G126" s="142">
        <f>IS!G12/IS!G6</f>
        <v>0.2358691032724182</v>
      </c>
      <c r="H126" s="142"/>
      <c r="I126" s="142"/>
      <c r="J126" s="142"/>
      <c r="K126" s="142"/>
      <c r="L126" s="142"/>
    </row>
    <row r="127" spans="2:12" x14ac:dyDescent="0.2">
      <c r="B127" s="15" t="s">
        <v>250</v>
      </c>
      <c r="C127" s="142">
        <f>IS!C20/IS!C6</f>
        <v>0.16064494899638038</v>
      </c>
      <c r="D127" s="142">
        <f>IS!D20/IS!D6</f>
        <v>0.13096932832923516</v>
      </c>
      <c r="E127" s="142">
        <f>IS!E20/IS!E6</f>
        <v>0.15440041173443128</v>
      </c>
      <c r="F127" s="142">
        <f>IS!F20/IS!F6</f>
        <v>0.15083158095966354</v>
      </c>
      <c r="G127" s="142">
        <f>IS!G20/IS!G6</f>
        <v>0.16362090947726307</v>
      </c>
      <c r="H127" s="142"/>
      <c r="I127" s="142"/>
      <c r="J127" s="142"/>
      <c r="K127" s="142"/>
      <c r="L127" s="142"/>
    </row>
    <row r="129" spans="2:18" x14ac:dyDescent="0.2">
      <c r="B129" s="15" t="s">
        <v>251</v>
      </c>
      <c r="C129" s="142"/>
      <c r="D129" s="142">
        <f>IS!D12/AVERAGE(BS!C19:D19)</f>
        <v>0.29896366788983425</v>
      </c>
      <c r="E129" s="142">
        <f>IS!E12/AVERAGE(BS!D19:E19)</f>
        <v>0.2974594355195877</v>
      </c>
      <c r="F129" s="142">
        <f>IS!F12/AVERAGE(BS!E19:F19)</f>
        <v>0.26137157565728997</v>
      </c>
      <c r="G129" s="142">
        <f>IS!G12/AVERAGE(BS!F19:G19)</f>
        <v>0.25101763907734059</v>
      </c>
      <c r="H129" s="142"/>
      <c r="I129" s="142"/>
      <c r="J129" s="142"/>
      <c r="K129" s="142"/>
      <c r="L129" s="142"/>
    </row>
    <row r="130" spans="2:18" ht="15" x14ac:dyDescent="0.25">
      <c r="B130" s="206" t="s">
        <v>275</v>
      </c>
      <c r="C130" s="142"/>
      <c r="D130" s="142">
        <f>IS!D18/AVERAGE(BS!C46:D46)</f>
        <v>16.723076923076924</v>
      </c>
      <c r="E130" s="142">
        <f>IS!E18/AVERAGE(BS!D46:E46)</f>
        <v>11.627272727272727</v>
      </c>
      <c r="F130" s="142">
        <f>IS!F18/AVERAGE(BS!E46:F46)</f>
        <v>6.6940397350993379</v>
      </c>
      <c r="G130" s="142">
        <f>IS!G18/AVERAGE(BS!F46:G46)</f>
        <v>3.4478601567209162</v>
      </c>
      <c r="H130" s="142"/>
      <c r="I130" s="142"/>
      <c r="J130" s="142"/>
      <c r="K130" s="142"/>
      <c r="L130" s="142"/>
    </row>
    <row r="131" spans="2:18" x14ac:dyDescent="0.2">
      <c r="B131" s="15" t="s">
        <v>271</v>
      </c>
      <c r="C131" s="142"/>
      <c r="D131" s="142">
        <f>IS!D20/AVERAGE(BS!C44:D44)</f>
        <v>-13.35973597359736</v>
      </c>
      <c r="E131" s="142">
        <f>IS!E20/AVERAGE(BS!D44:E44)</f>
        <v>-29.62962962962963</v>
      </c>
      <c r="F131" s="142">
        <f>IS!F20/AVERAGE(BS!E44:F44)</f>
        <v>315.60000000000002</v>
      </c>
      <c r="G131" s="142">
        <f>IS!G20/AVERAGE(BS!F44:G44)</f>
        <v>6.2674418604651159</v>
      </c>
      <c r="H131" s="142"/>
      <c r="I131" s="142"/>
      <c r="J131" s="142"/>
      <c r="K131" s="142"/>
      <c r="L131" s="142"/>
    </row>
    <row r="132" spans="2:18" x14ac:dyDescent="0.2">
      <c r="D132" s="142"/>
      <c r="E132" s="142"/>
      <c r="F132" s="142"/>
      <c r="G132" s="142"/>
      <c r="H132" s="142"/>
      <c r="I132" s="142"/>
      <c r="J132" s="142"/>
      <c r="K132" s="142"/>
      <c r="L132" s="142"/>
    </row>
    <row r="133" spans="2:18" ht="15" x14ac:dyDescent="0.25">
      <c r="B133" s="200" t="s">
        <v>252</v>
      </c>
      <c r="C133" s="201"/>
      <c r="D133" s="201"/>
      <c r="E133" s="201"/>
      <c r="F133" s="201"/>
      <c r="G133" s="201"/>
      <c r="H133" s="201"/>
      <c r="I133" s="201"/>
      <c r="J133" s="201"/>
      <c r="K133" s="201"/>
      <c r="L133" s="201"/>
    </row>
    <row r="134" spans="2:18" x14ac:dyDescent="0.2">
      <c r="B134" s="15" t="s">
        <v>272</v>
      </c>
      <c r="D134" s="244">
        <f>IS!D18/IS!D6</f>
        <v>0.14067555325482076</v>
      </c>
      <c r="E134" s="244">
        <f>IS!E18/IS!E6</f>
        <v>0.16456510550694803</v>
      </c>
      <c r="F134" s="244">
        <f>IS!F18/IS!F6</f>
        <v>0.16102720958389091</v>
      </c>
      <c r="G134" s="244">
        <f>IS!G18/IS!G6</f>
        <v>0.17363851617995266</v>
      </c>
      <c r="H134" s="244"/>
      <c r="I134" s="244"/>
      <c r="J134" s="244"/>
      <c r="K134" s="244"/>
      <c r="L134" s="244"/>
    </row>
    <row r="135" spans="2:18" x14ac:dyDescent="0.2">
      <c r="B135" s="15" t="s">
        <v>273</v>
      </c>
      <c r="D135" s="142">
        <f t="shared" ref="D135:G135" si="35">D120</f>
        <v>1.246340578249123</v>
      </c>
      <c r="E135" s="142">
        <f t="shared" si="35"/>
        <v>1.2516809598582759</v>
      </c>
      <c r="F135" s="142">
        <f t="shared" si="35"/>
        <v>1.1541092112520683</v>
      </c>
      <c r="G135" s="142">
        <f t="shared" si="35"/>
        <v>1.0642243328810492</v>
      </c>
      <c r="H135" s="142"/>
      <c r="I135" s="142"/>
      <c r="J135" s="142"/>
      <c r="K135" s="142"/>
      <c r="L135" s="142"/>
    </row>
    <row r="136" spans="2:18" x14ac:dyDescent="0.2">
      <c r="B136" s="15" t="s">
        <v>292</v>
      </c>
      <c r="D136" s="142">
        <f t="shared" ref="D136:G136" si="36">AVERAGE(C19:D19)/AVERAGE(C46:D46)</f>
        <v>95.380769230769232</v>
      </c>
      <c r="E136" s="142">
        <f t="shared" si="36"/>
        <v>56.447727272727271</v>
      </c>
      <c r="F136" s="142">
        <f t="shared" si="36"/>
        <v>36.019867549668874</v>
      </c>
      <c r="G136" s="142">
        <f t="shared" si="36"/>
        <v>18.658227848101266</v>
      </c>
      <c r="H136" s="142"/>
      <c r="I136" s="142"/>
      <c r="J136" s="142"/>
      <c r="K136" s="142"/>
      <c r="L136" s="142"/>
    </row>
    <row r="137" spans="2:18" ht="15" x14ac:dyDescent="0.25">
      <c r="B137" s="206" t="s">
        <v>288</v>
      </c>
      <c r="D137" s="205">
        <f>D136*D135*D134</f>
        <v>16.723076923076924</v>
      </c>
      <c r="E137" s="205">
        <f t="shared" ref="E137:F137" si="37">E136*E135*E134</f>
        <v>11.627272727272725</v>
      </c>
      <c r="F137" s="205">
        <f t="shared" si="37"/>
        <v>6.6940397350993379</v>
      </c>
      <c r="G137" s="205">
        <f>G136*G135*G134</f>
        <v>3.4478601567209157</v>
      </c>
      <c r="H137" s="205"/>
      <c r="I137" s="205"/>
      <c r="J137" s="205"/>
      <c r="K137" s="205"/>
      <c r="L137" s="205"/>
    </row>
    <row r="139" spans="2:18" x14ac:dyDescent="0.2">
      <c r="B139" s="15" t="s">
        <v>201</v>
      </c>
      <c r="E139" s="204">
        <f>IS!E12</f>
        <v>3694</v>
      </c>
      <c r="F139" s="204">
        <f>IS!F12</f>
        <v>3554</v>
      </c>
      <c r="G139" s="204">
        <f>IS!G12</f>
        <v>3885</v>
      </c>
      <c r="H139" s="204"/>
      <c r="I139" s="204"/>
      <c r="J139" s="204"/>
      <c r="K139" s="204"/>
      <c r="L139" s="204"/>
    </row>
    <row r="140" spans="2:18" x14ac:dyDescent="0.2">
      <c r="B140" s="15" t="s">
        <v>259</v>
      </c>
      <c r="E140" s="204">
        <f>CF!E10</f>
        <v>511</v>
      </c>
      <c r="F140" s="204">
        <f>CF!F10</f>
        <v>519</v>
      </c>
      <c r="G140" s="204">
        <f>CF!G10</f>
        <v>539</v>
      </c>
      <c r="H140" s="204"/>
      <c r="I140" s="204"/>
      <c r="J140" s="204"/>
      <c r="K140" s="204"/>
      <c r="L140" s="204"/>
    </row>
    <row r="141" spans="2:18" x14ac:dyDescent="0.2">
      <c r="B141" s="15" t="s">
        <v>177</v>
      </c>
      <c r="E141" s="204">
        <f>IS!E14</f>
        <v>143</v>
      </c>
      <c r="F141" s="204">
        <f>IS!F14</f>
        <v>145</v>
      </c>
      <c r="G141" s="204">
        <f>IS!G14</f>
        <v>164</v>
      </c>
      <c r="H141" s="204"/>
      <c r="I141" s="204"/>
      <c r="J141" s="204"/>
      <c r="K141" s="204"/>
      <c r="L141" s="204"/>
    </row>
    <row r="142" spans="2:18" x14ac:dyDescent="0.2">
      <c r="H142" s="207"/>
      <c r="I142" s="207"/>
      <c r="J142" s="207"/>
      <c r="K142" s="207"/>
      <c r="L142" s="207"/>
    </row>
    <row r="143" spans="2:18" x14ac:dyDescent="0.2">
      <c r="B143" s="15" t="s">
        <v>260</v>
      </c>
      <c r="E143" s="279">
        <v>0</v>
      </c>
      <c r="F143" s="279">
        <v>0</v>
      </c>
      <c r="G143" s="279">
        <v>267</v>
      </c>
      <c r="H143" s="78"/>
      <c r="I143" s="78"/>
      <c r="J143" s="78"/>
      <c r="K143" s="78"/>
      <c r="L143" s="78"/>
    </row>
    <row r="144" spans="2:18" x14ac:dyDescent="0.2">
      <c r="B144" s="15" t="s">
        <v>261</v>
      </c>
      <c r="E144" s="279">
        <v>119</v>
      </c>
      <c r="F144" s="279">
        <v>148</v>
      </c>
      <c r="G144" s="279">
        <v>153</v>
      </c>
      <c r="H144" s="78"/>
      <c r="I144" s="78"/>
      <c r="J144" s="78"/>
      <c r="K144" s="78"/>
      <c r="L144" s="78"/>
      <c r="R144" s="162"/>
    </row>
    <row r="145" spans="2:12" x14ac:dyDescent="0.2">
      <c r="B145" s="15" t="s">
        <v>262</v>
      </c>
      <c r="E145" s="279">
        <v>188</v>
      </c>
      <c r="F145" s="279">
        <v>193</v>
      </c>
      <c r="G145" s="279">
        <v>167</v>
      </c>
      <c r="H145" s="78"/>
      <c r="I145" s="78"/>
      <c r="J145" s="78"/>
      <c r="K145" s="78"/>
      <c r="L145" s="78"/>
    </row>
    <row r="147" spans="2:12" ht="15" x14ac:dyDescent="0.25">
      <c r="B147" s="200" t="s">
        <v>254</v>
      </c>
      <c r="C147" s="201"/>
      <c r="D147" s="201"/>
      <c r="E147" s="201"/>
      <c r="F147" s="201"/>
      <c r="G147" s="201"/>
      <c r="H147" s="201"/>
      <c r="I147" s="201"/>
      <c r="J147" s="201"/>
      <c r="K147" s="201"/>
      <c r="L147" s="201"/>
    </row>
    <row r="148" spans="2:12" x14ac:dyDescent="0.2">
      <c r="B148" s="15" t="s">
        <v>255</v>
      </c>
      <c r="D148" s="41"/>
      <c r="E148" s="41">
        <f>(E32+E23+E24)/E46</f>
        <v>32.314720812182742</v>
      </c>
      <c r="F148" s="41">
        <f>(F32+F23+F24)/F46</f>
        <v>14.062724014336917</v>
      </c>
      <c r="G148" s="41">
        <f>(G32+G23+G24)/G46</f>
        <v>6.9037238873751132</v>
      </c>
      <c r="H148" s="41"/>
      <c r="I148" s="41"/>
      <c r="J148" s="41"/>
      <c r="K148" s="41"/>
      <c r="L148" s="41"/>
    </row>
    <row r="149" spans="2:12" x14ac:dyDescent="0.2">
      <c r="B149" s="15" t="s">
        <v>256</v>
      </c>
      <c r="D149" s="41"/>
      <c r="E149" s="41">
        <f>(E32+E23+E24)/(E32+E23+E46+E24)</f>
        <v>0.96998323937223829</v>
      </c>
      <c r="F149" s="41">
        <f>(F32+F23+F24)/(F32+F23+F46+F24)</f>
        <v>0.93361094586555626</v>
      </c>
      <c r="G149" s="41">
        <f>(G32+G23+G24)/(G32+G23+G46+G24)</f>
        <v>0.8734773615260859</v>
      </c>
      <c r="H149" s="41"/>
      <c r="I149" s="41"/>
      <c r="J149" s="41"/>
      <c r="K149" s="41"/>
      <c r="L149" s="41"/>
    </row>
    <row r="150" spans="2:12" x14ac:dyDescent="0.2">
      <c r="B150" s="15" t="s">
        <v>257</v>
      </c>
      <c r="E150" s="207">
        <f t="shared" ref="E150:G150" si="38">(E139+E140)/E141</f>
        <v>29.405594405594407</v>
      </c>
      <c r="F150" s="207">
        <f t="shared" si="38"/>
        <v>28.089655172413792</v>
      </c>
      <c r="G150" s="207">
        <f t="shared" si="38"/>
        <v>26.975609756097562</v>
      </c>
      <c r="H150" s="207"/>
      <c r="I150" s="207"/>
      <c r="J150" s="207"/>
      <c r="K150" s="207"/>
      <c r="L150" s="207"/>
    </row>
    <row r="151" spans="2:12" x14ac:dyDescent="0.2">
      <c r="B151" s="15" t="s">
        <v>258</v>
      </c>
      <c r="E151" s="208">
        <f t="shared" ref="E151:G151" si="39">E139/(E143+E144+E145)</f>
        <v>12.032573289902279</v>
      </c>
      <c r="F151" s="208">
        <f t="shared" si="39"/>
        <v>10.422287390029325</v>
      </c>
      <c r="G151" s="208">
        <f t="shared" si="39"/>
        <v>6.6183986371379895</v>
      </c>
      <c r="H151" s="208"/>
      <c r="I151" s="208"/>
      <c r="J151" s="208"/>
      <c r="K151" s="208"/>
      <c r="L151" s="208"/>
    </row>
    <row r="153" spans="2:12" ht="15" x14ac:dyDescent="0.25">
      <c r="F153" s="206"/>
      <c r="G153" s="206"/>
      <c r="H153" s="206"/>
      <c r="I153" s="206"/>
      <c r="J153" s="206"/>
      <c r="K153" s="206"/>
      <c r="L153" s="206"/>
    </row>
    <row r="154" spans="2:12" ht="15" x14ac:dyDescent="0.25">
      <c r="B154" s="200" t="s">
        <v>263</v>
      </c>
      <c r="C154" s="201"/>
      <c r="D154" s="201"/>
      <c r="E154" s="201"/>
      <c r="F154" s="201"/>
      <c r="G154" s="201"/>
      <c r="H154" s="201"/>
      <c r="I154" s="201"/>
      <c r="J154" s="201"/>
      <c r="K154" s="201"/>
      <c r="L154" s="201"/>
    </row>
    <row r="156" spans="2:12" x14ac:dyDescent="0.2">
      <c r="B156" s="15" t="s">
        <v>150</v>
      </c>
      <c r="C156" s="220">
        <v>1508</v>
      </c>
      <c r="D156" s="220">
        <v>1529</v>
      </c>
      <c r="E156" s="219">
        <f>-CF!E39</f>
        <v>1591</v>
      </c>
      <c r="F156" s="219">
        <f>-CF!F39</f>
        <v>1614</v>
      </c>
      <c r="G156" s="219">
        <f>-CF!G39</f>
        <v>1654</v>
      </c>
      <c r="H156" s="219"/>
      <c r="I156" s="219"/>
      <c r="J156" s="219"/>
      <c r="K156" s="219"/>
      <c r="L156" s="219"/>
    </row>
    <row r="157" spans="2:12" x14ac:dyDescent="0.2">
      <c r="B157" s="15" t="s">
        <v>137</v>
      </c>
      <c r="C157" s="15">
        <f>IS!C20</f>
        <v>2441</v>
      </c>
      <c r="D157" s="15">
        <f>IS!D20</f>
        <v>2024</v>
      </c>
      <c r="E157" s="15">
        <f>IS!E20</f>
        <v>2400</v>
      </c>
      <c r="F157" s="15">
        <f>IS!F20</f>
        <v>2367</v>
      </c>
      <c r="G157" s="15">
        <f>IS!G20</f>
        <v>2695</v>
      </c>
    </row>
    <row r="158" spans="2:12" x14ac:dyDescent="0.2">
      <c r="B158" s="15" t="s">
        <v>151</v>
      </c>
      <c r="C158" s="209">
        <f>C156/C157</f>
        <v>0.6177795985251946</v>
      </c>
      <c r="D158" s="209">
        <f t="shared" ref="D158:G158" si="40">D156/D157</f>
        <v>0.75543478260869568</v>
      </c>
      <c r="E158" s="209">
        <f t="shared" si="40"/>
        <v>0.66291666666666671</v>
      </c>
      <c r="F158" s="209">
        <f t="shared" si="40"/>
        <v>0.68187579214195182</v>
      </c>
      <c r="G158" s="209">
        <f t="shared" si="40"/>
        <v>0.61372912801484225</v>
      </c>
      <c r="H158" s="209"/>
      <c r="I158" s="209"/>
      <c r="J158" s="209"/>
      <c r="K158" s="209"/>
      <c r="L158" s="209"/>
    </row>
    <row r="159" spans="2:12" x14ac:dyDescent="0.2">
      <c r="B159" s="15" t="s">
        <v>264</v>
      </c>
      <c r="C159" s="210">
        <f>1-C158</f>
        <v>0.3822204014748054</v>
      </c>
      <c r="D159" s="210">
        <f t="shared" ref="D159:G159" si="41">1-D158</f>
        <v>0.24456521739130432</v>
      </c>
      <c r="E159" s="210">
        <f t="shared" si="41"/>
        <v>0.33708333333333329</v>
      </c>
      <c r="F159" s="210">
        <f t="shared" si="41"/>
        <v>0.31812420785804818</v>
      </c>
      <c r="G159" s="210">
        <f t="shared" si="41"/>
        <v>0.38627087198515775</v>
      </c>
      <c r="H159" s="210"/>
      <c r="I159" s="210"/>
      <c r="J159" s="210"/>
      <c r="K159" s="210"/>
      <c r="L159" s="210"/>
    </row>
    <row r="161" spans="1:12" ht="15" x14ac:dyDescent="0.25">
      <c r="B161" s="206" t="s">
        <v>265</v>
      </c>
      <c r="C161" s="142"/>
      <c r="D161" s="142">
        <f t="shared" ref="D161:G161" si="42">D159*D137</f>
        <v>4.0898829431438122</v>
      </c>
      <c r="E161" s="142">
        <f t="shared" si="42"/>
        <v>3.9193598484848473</v>
      </c>
      <c r="F161" s="142">
        <f t="shared" si="42"/>
        <v>2.1295360880987757</v>
      </c>
      <c r="G161" s="142">
        <f t="shared" si="42"/>
        <v>1.3318079492194708</v>
      </c>
      <c r="H161" s="142"/>
      <c r="I161" s="142"/>
      <c r="J161" s="142"/>
      <c r="K161" s="142"/>
      <c r="L161" s="142"/>
    </row>
    <row r="162" spans="1:12" x14ac:dyDescent="0.2">
      <c r="J162" s="41"/>
    </row>
    <row r="163" spans="1:12" ht="15" x14ac:dyDescent="0.25">
      <c r="A163" s="313"/>
      <c r="B163" s="256"/>
      <c r="C163" s="256"/>
      <c r="D163" s="256"/>
      <c r="E163" s="256"/>
      <c r="F163" s="256"/>
      <c r="G163" s="256"/>
    </row>
    <row r="164" spans="1:12" ht="15" x14ac:dyDescent="0.25">
      <c r="A164" s="315"/>
      <c r="B164" s="256"/>
      <c r="C164" s="256"/>
      <c r="D164" s="256"/>
      <c r="E164" s="256"/>
      <c r="F164" s="256"/>
      <c r="G164" s="256"/>
    </row>
    <row r="165" spans="1:12" x14ac:dyDescent="0.2">
      <c r="A165" s="256"/>
      <c r="B165" s="256"/>
      <c r="C165" s="256"/>
      <c r="D165" s="256"/>
      <c r="E165" s="256"/>
      <c r="F165" s="256"/>
      <c r="G165" s="256"/>
    </row>
    <row r="166" spans="1:12" x14ac:dyDescent="0.2">
      <c r="A166" s="256"/>
      <c r="B166" s="256"/>
      <c r="C166" s="256"/>
      <c r="D166" s="256"/>
      <c r="E166" s="256"/>
      <c r="F166" s="256"/>
      <c r="G166" s="256"/>
    </row>
    <row r="167" spans="1:12" x14ac:dyDescent="0.2">
      <c r="A167" s="256"/>
      <c r="B167" s="256"/>
      <c r="C167" s="256"/>
      <c r="D167" s="256"/>
      <c r="E167" s="256"/>
      <c r="F167" s="256"/>
      <c r="G167" s="25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0"/>
  <sheetViews>
    <sheetView showGridLines="0"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 x14ac:dyDescent="0.2"/>
  <cols>
    <col min="1" max="1" width="1.85546875" style="310" customWidth="1"/>
    <col min="2" max="2" width="43.28515625" style="310" customWidth="1"/>
    <col min="3" max="4" width="10.28515625" style="310" customWidth="1"/>
    <col min="5" max="5" width="10.5703125" style="272" customWidth="1"/>
    <col min="6" max="6" width="10.5703125" style="310" customWidth="1"/>
    <col min="7" max="7" width="10.5703125" style="310" bestFit="1" customWidth="1"/>
    <col min="8" max="8" width="9.28515625" style="308" bestFit="1" customWidth="1"/>
    <col min="9" max="12" width="10.28515625" style="308" bestFit="1" customWidth="1"/>
    <col min="13" max="16384" width="9.140625" style="308"/>
  </cols>
  <sheetData>
    <row r="1" spans="1:12" ht="23.25" x14ac:dyDescent="0.35">
      <c r="A1" s="245" t="str">
        <f>IS!A1</f>
        <v>Colgate-Palmolive Company</v>
      </c>
      <c r="B1" s="260"/>
      <c r="C1" s="260"/>
      <c r="D1" s="260"/>
      <c r="E1" s="301" t="s">
        <v>300</v>
      </c>
      <c r="F1" s="260"/>
      <c r="G1" s="260"/>
    </row>
    <row r="2" spans="1:12" s="15" customFormat="1" ht="14.25" x14ac:dyDescent="0.2">
      <c r="A2" s="256"/>
      <c r="B2" s="256"/>
      <c r="C2" s="256"/>
      <c r="D2" s="256"/>
      <c r="E2" s="256"/>
      <c r="F2" s="256"/>
      <c r="G2" s="256"/>
    </row>
    <row r="3" spans="1:12" s="15" customFormat="1" ht="15.75" x14ac:dyDescent="0.25">
      <c r="A3" s="246" t="s">
        <v>91</v>
      </c>
      <c r="B3" s="256"/>
      <c r="C3" s="256"/>
      <c r="D3" s="256"/>
      <c r="E3" s="256"/>
      <c r="F3" s="256"/>
      <c r="G3" s="256"/>
    </row>
    <row r="4" spans="1:12" s="15" customFormat="1" ht="14.25" x14ac:dyDescent="0.2"/>
    <row r="5" spans="1:12" ht="15.75" thickBot="1" x14ac:dyDescent="0.3">
      <c r="B5" s="261"/>
      <c r="C5" s="43">
        <f>BS!C5</f>
        <v>42735</v>
      </c>
      <c r="D5" s="43">
        <f>BS!D5</f>
        <v>43100</v>
      </c>
      <c r="E5" s="43">
        <f>BS!E5</f>
        <v>43465</v>
      </c>
      <c r="F5" s="43">
        <f>BS!F5</f>
        <v>43830</v>
      </c>
      <c r="G5" s="43">
        <f>BS!G5</f>
        <v>44196</v>
      </c>
      <c r="H5" s="43">
        <f>BS!H5</f>
        <v>44561</v>
      </c>
      <c r="I5" s="43">
        <f>BS!I5</f>
        <v>44926</v>
      </c>
      <c r="J5" s="43">
        <f>BS!J5</f>
        <v>45291</v>
      </c>
      <c r="K5" s="43">
        <f>BS!K5</f>
        <v>45657</v>
      </c>
      <c r="L5" s="43">
        <f>BS!L5</f>
        <v>46022</v>
      </c>
    </row>
    <row r="6" spans="1:12" ht="15" x14ac:dyDescent="0.25">
      <c r="B6" s="262" t="s">
        <v>57</v>
      </c>
      <c r="C6" s="261"/>
      <c r="D6" s="261"/>
      <c r="E6" s="262"/>
    </row>
    <row r="7" spans="1:12" ht="14.25" x14ac:dyDescent="0.2">
      <c r="B7" s="261" t="s">
        <v>58</v>
      </c>
      <c r="C7" s="45"/>
      <c r="D7" s="45"/>
      <c r="E7" s="45">
        <v>2558</v>
      </c>
      <c r="F7" s="45">
        <v>2527</v>
      </c>
      <c r="G7" s="45">
        <v>2860</v>
      </c>
      <c r="H7" s="156"/>
      <c r="I7" s="156"/>
      <c r="J7" s="156"/>
      <c r="K7" s="156"/>
      <c r="L7" s="156"/>
    </row>
    <row r="8" spans="1:12" ht="14.25" x14ac:dyDescent="0.2">
      <c r="B8" s="261" t="s">
        <v>215</v>
      </c>
      <c r="C8" s="263"/>
      <c r="D8" s="261"/>
      <c r="E8" s="261"/>
      <c r="F8" s="261"/>
      <c r="G8" s="261"/>
      <c r="H8" s="157"/>
      <c r="I8" s="157"/>
      <c r="J8" s="157"/>
      <c r="K8" s="157"/>
    </row>
    <row r="9" spans="1:12" ht="14.25" x14ac:dyDescent="0.2">
      <c r="B9" s="261" t="s">
        <v>59</v>
      </c>
      <c r="C9" s="263"/>
      <c r="D9" s="261"/>
      <c r="E9" s="261"/>
      <c r="F9" s="261"/>
      <c r="G9" s="261"/>
      <c r="H9" s="157"/>
      <c r="I9" s="157"/>
      <c r="J9" s="157"/>
      <c r="K9" s="157"/>
    </row>
    <row r="10" spans="1:12" ht="14.25" x14ac:dyDescent="0.2">
      <c r="B10" s="264" t="s">
        <v>60</v>
      </c>
      <c r="C10" s="265"/>
      <c r="D10" s="266"/>
      <c r="E10" s="266">
        <v>511</v>
      </c>
      <c r="F10" s="266">
        <v>519</v>
      </c>
      <c r="G10" s="266">
        <v>539</v>
      </c>
      <c r="H10" s="155"/>
      <c r="I10" s="155"/>
      <c r="J10" s="155"/>
      <c r="K10" s="155"/>
      <c r="L10" s="155"/>
    </row>
    <row r="11" spans="1:12" ht="14.25" x14ac:dyDescent="0.2">
      <c r="B11" s="264" t="s">
        <v>61</v>
      </c>
      <c r="C11" s="47"/>
      <c r="D11" s="266"/>
      <c r="E11" s="266">
        <v>-7</v>
      </c>
      <c r="F11" s="266">
        <v>18</v>
      </c>
      <c r="G11" s="266">
        <v>-71</v>
      </c>
      <c r="H11" s="46"/>
      <c r="I11" s="46"/>
      <c r="J11" s="46"/>
      <c r="K11" s="46"/>
      <c r="L11" s="46"/>
    </row>
    <row r="12" spans="1:12" ht="14.25" x14ac:dyDescent="0.2">
      <c r="B12" s="264" t="s">
        <v>63</v>
      </c>
      <c r="C12" s="265"/>
      <c r="D12" s="266"/>
      <c r="E12" s="266">
        <v>109</v>
      </c>
      <c r="F12" s="266">
        <v>100</v>
      </c>
      <c r="G12" s="266">
        <v>107</v>
      </c>
      <c r="H12" s="46"/>
      <c r="I12" s="46"/>
      <c r="J12" s="46"/>
      <c r="K12" s="46"/>
      <c r="L12" s="46"/>
    </row>
    <row r="13" spans="1:12" ht="14.25" x14ac:dyDescent="0.2">
      <c r="B13" s="264" t="s">
        <v>227</v>
      </c>
      <c r="C13" s="265"/>
      <c r="D13" s="48"/>
      <c r="E13" s="48"/>
      <c r="F13" s="48"/>
      <c r="G13" s="48">
        <v>23</v>
      </c>
      <c r="H13" s="46"/>
      <c r="I13" s="46"/>
      <c r="J13" s="46"/>
      <c r="K13" s="46"/>
      <c r="L13" s="46"/>
    </row>
    <row r="14" spans="1:12" ht="14.25" x14ac:dyDescent="0.2">
      <c r="B14" s="264" t="s">
        <v>228</v>
      </c>
      <c r="C14" s="49"/>
      <c r="D14" s="49"/>
      <c r="E14" s="48">
        <v>80</v>
      </c>
      <c r="F14" s="48"/>
      <c r="G14" s="48"/>
      <c r="H14" s="46"/>
      <c r="I14" s="46"/>
      <c r="J14" s="46"/>
      <c r="K14" s="46"/>
      <c r="L14" s="46"/>
    </row>
    <row r="15" spans="1:12" ht="14.25" x14ac:dyDescent="0.2">
      <c r="B15" s="264" t="s">
        <v>30</v>
      </c>
      <c r="C15" s="265"/>
      <c r="D15" s="266"/>
      <c r="E15" s="266">
        <v>27</v>
      </c>
      <c r="F15" s="266">
        <v>17</v>
      </c>
      <c r="G15" s="266">
        <v>-120</v>
      </c>
      <c r="H15" s="157"/>
      <c r="I15" s="157"/>
      <c r="J15" s="157"/>
      <c r="K15" s="157"/>
      <c r="L15" s="157"/>
    </row>
    <row r="16" spans="1:12" ht="14.25" x14ac:dyDescent="0.2">
      <c r="B16" s="264" t="s">
        <v>62</v>
      </c>
      <c r="C16" s="49"/>
      <c r="D16" s="49"/>
      <c r="E16" s="49">
        <v>-67</v>
      </c>
      <c r="F16" s="49">
        <v>-113</v>
      </c>
      <c r="G16" s="49"/>
      <c r="H16" s="46"/>
      <c r="I16" s="46"/>
      <c r="J16" s="46"/>
      <c r="K16" s="46"/>
      <c r="L16" s="46"/>
    </row>
    <row r="17" spans="1:12" ht="14.25" x14ac:dyDescent="0.2">
      <c r="B17" s="261" t="s">
        <v>64</v>
      </c>
      <c r="C17" s="267"/>
      <c r="D17" s="261"/>
      <c r="E17" s="261"/>
      <c r="F17" s="261"/>
      <c r="G17" s="261"/>
      <c r="H17" s="157"/>
      <c r="I17" s="157"/>
      <c r="J17" s="157"/>
      <c r="K17" s="157"/>
    </row>
    <row r="18" spans="1:12" ht="14.25" x14ac:dyDescent="0.2">
      <c r="B18" s="264" t="s">
        <v>65</v>
      </c>
      <c r="C18" s="265"/>
      <c r="D18" s="265"/>
      <c r="E18" s="265">
        <v>-79</v>
      </c>
      <c r="F18" s="265">
        <v>19</v>
      </c>
      <c r="G18" s="265">
        <v>138</v>
      </c>
      <c r="H18" s="158"/>
      <c r="I18" s="158"/>
      <c r="J18" s="158"/>
      <c r="K18" s="158"/>
      <c r="L18" s="158"/>
    </row>
    <row r="19" spans="1:12" ht="14.25" x14ac:dyDescent="0.2">
      <c r="B19" s="264" t="s">
        <v>66</v>
      </c>
      <c r="C19" s="265"/>
      <c r="D19" s="265"/>
      <c r="E19" s="265">
        <v>-58</v>
      </c>
      <c r="F19" s="265">
        <v>-77</v>
      </c>
      <c r="G19" s="265">
        <v>-251</v>
      </c>
      <c r="H19" s="158"/>
      <c r="I19" s="158"/>
      <c r="J19" s="158"/>
      <c r="K19" s="158"/>
      <c r="L19" s="158"/>
    </row>
    <row r="20" spans="1:12" ht="14.25" x14ac:dyDescent="0.2">
      <c r="B20" s="264" t="s">
        <v>280</v>
      </c>
      <c r="C20" s="265"/>
      <c r="D20" s="266"/>
      <c r="E20" s="265">
        <v>18</v>
      </c>
      <c r="F20" s="265">
        <v>36</v>
      </c>
      <c r="G20" s="265">
        <v>520</v>
      </c>
      <c r="H20" s="158"/>
      <c r="I20" s="158"/>
      <c r="J20" s="158"/>
      <c r="K20" s="158"/>
      <c r="L20" s="158"/>
    </row>
    <row r="21" spans="1:12" ht="14.25" x14ac:dyDescent="0.2">
      <c r="B21" s="264" t="s">
        <v>67</v>
      </c>
      <c r="C21" s="268"/>
      <c r="D21" s="266"/>
      <c r="E21" s="11">
        <v>-36</v>
      </c>
      <c r="F21" s="11">
        <v>87</v>
      </c>
      <c r="G21" s="11">
        <v>-26</v>
      </c>
      <c r="H21" s="155"/>
      <c r="I21" s="155"/>
      <c r="J21" s="155"/>
      <c r="K21" s="155"/>
      <c r="L21" s="155"/>
    </row>
    <row r="22" spans="1:12" s="311" customFormat="1" ht="15" x14ac:dyDescent="0.25">
      <c r="A22" s="310"/>
      <c r="B22" s="269" t="s">
        <v>68</v>
      </c>
      <c r="C22" s="269">
        <f>SUM(C7:C21)</f>
        <v>0</v>
      </c>
      <c r="D22" s="269"/>
      <c r="E22" s="269">
        <f>SUM(E7:E21)</f>
        <v>3056</v>
      </c>
      <c r="F22" s="269">
        <f>SUM(F7:F21)</f>
        <v>3133</v>
      </c>
      <c r="G22" s="269">
        <f>SUM(G7:G21)</f>
        <v>3719</v>
      </c>
      <c r="H22" s="269"/>
      <c r="I22" s="269"/>
      <c r="J22" s="269"/>
      <c r="K22" s="269"/>
      <c r="L22" s="269"/>
    </row>
    <row r="23" spans="1:12" ht="14.25" x14ac:dyDescent="0.2">
      <c r="B23" s="261"/>
      <c r="C23" s="261"/>
      <c r="D23" s="261"/>
      <c r="E23" s="261"/>
      <c r="F23" s="261"/>
      <c r="G23" s="261"/>
      <c r="H23" s="44"/>
      <c r="I23" s="44"/>
      <c r="J23" s="44"/>
      <c r="K23" s="44"/>
    </row>
    <row r="24" spans="1:12" ht="15" x14ac:dyDescent="0.25">
      <c r="B24" s="262" t="s">
        <v>69</v>
      </c>
      <c r="C24" s="267" t="s">
        <v>70</v>
      </c>
      <c r="D24" s="261"/>
      <c r="E24" s="261"/>
      <c r="F24" s="261"/>
      <c r="G24" s="261"/>
      <c r="H24" s="44"/>
      <c r="I24" s="44"/>
      <c r="J24" s="44"/>
      <c r="K24" s="44"/>
    </row>
    <row r="25" spans="1:12" ht="14.25" x14ac:dyDescent="0.2">
      <c r="B25" s="264" t="s">
        <v>71</v>
      </c>
      <c r="C25" s="265"/>
      <c r="D25" s="265"/>
      <c r="E25" s="265">
        <v>-436</v>
      </c>
      <c r="F25" s="265">
        <v>-335</v>
      </c>
      <c r="G25" s="265">
        <v>-410</v>
      </c>
      <c r="H25" s="158"/>
      <c r="I25" s="158"/>
      <c r="J25" s="158"/>
      <c r="K25" s="158"/>
      <c r="L25" s="158"/>
    </row>
    <row r="26" spans="1:12" ht="14.25" x14ac:dyDescent="0.2">
      <c r="B26" s="264" t="s">
        <v>72</v>
      </c>
      <c r="C26" s="265"/>
      <c r="D26" s="265"/>
      <c r="E26" s="265">
        <v>-169</v>
      </c>
      <c r="F26" s="265">
        <v>-184</v>
      </c>
      <c r="G26" s="265">
        <v>-143</v>
      </c>
      <c r="H26" s="158"/>
      <c r="I26" s="158"/>
      <c r="J26" s="158"/>
      <c r="K26" s="158"/>
    </row>
    <row r="27" spans="1:12" ht="14.25" x14ac:dyDescent="0.2">
      <c r="B27" s="264" t="s">
        <v>73</v>
      </c>
      <c r="C27" s="265"/>
      <c r="D27" s="266"/>
      <c r="E27" s="266">
        <v>156</v>
      </c>
      <c r="F27" s="266">
        <v>131</v>
      </c>
      <c r="G27" s="266">
        <v>124</v>
      </c>
      <c r="H27" s="157"/>
      <c r="I27" s="157"/>
      <c r="J27" s="157"/>
      <c r="K27" s="157"/>
    </row>
    <row r="28" spans="1:12" ht="14.25" x14ac:dyDescent="0.2">
      <c r="B28" s="264" t="s">
        <v>74</v>
      </c>
      <c r="C28" s="48"/>
      <c r="D28" s="265"/>
      <c r="E28" s="265">
        <v>-728</v>
      </c>
      <c r="F28" s="265">
        <v>-1711</v>
      </c>
      <c r="G28" s="265">
        <v>-353</v>
      </c>
      <c r="H28" s="158"/>
      <c r="I28" s="158"/>
      <c r="J28" s="158"/>
      <c r="K28" s="158"/>
    </row>
    <row r="29" spans="1:12" ht="14.25" x14ac:dyDescent="0.2">
      <c r="B29" s="264" t="s">
        <v>75</v>
      </c>
      <c r="C29" s="268"/>
      <c r="D29" s="265"/>
      <c r="E29" s="265">
        <v>7</v>
      </c>
      <c r="F29" s="265"/>
      <c r="G29" s="265">
        <v>3</v>
      </c>
      <c r="H29" s="158"/>
      <c r="I29" s="158"/>
      <c r="J29" s="158"/>
      <c r="K29" s="158"/>
    </row>
    <row r="30" spans="1:12" ht="15" x14ac:dyDescent="0.25">
      <c r="B30" s="269" t="s">
        <v>76</v>
      </c>
      <c r="C30" s="269">
        <f>SUM(C25:C29)</f>
        <v>0</v>
      </c>
      <c r="D30" s="269"/>
      <c r="E30" s="269">
        <f>SUM(E25:E29)</f>
        <v>-1170</v>
      </c>
      <c r="F30" s="269">
        <f>SUM(F25:F29)</f>
        <v>-2099</v>
      </c>
      <c r="G30" s="269">
        <f>SUM(G25:G29)</f>
        <v>-779</v>
      </c>
      <c r="H30" s="269"/>
      <c r="I30" s="269"/>
      <c r="J30" s="269"/>
      <c r="K30" s="269"/>
      <c r="L30" s="269"/>
    </row>
    <row r="31" spans="1:12" ht="14.25" x14ac:dyDescent="0.2">
      <c r="B31" s="261"/>
      <c r="C31" s="267"/>
      <c r="D31" s="261"/>
      <c r="E31" s="261"/>
      <c r="F31" s="261"/>
      <c r="G31" s="261"/>
      <c r="H31" s="44"/>
      <c r="I31" s="44"/>
      <c r="J31" s="44"/>
      <c r="K31" s="44"/>
    </row>
    <row r="32" spans="1:12" ht="15" x14ac:dyDescent="0.25">
      <c r="B32" s="262" t="s">
        <v>206</v>
      </c>
      <c r="C32" s="267">
        <f>C30+C22</f>
        <v>0</v>
      </c>
      <c r="D32" s="267"/>
      <c r="E32" s="267">
        <f t="shared" ref="E32:L32" si="0">E30+E22</f>
        <v>1886</v>
      </c>
      <c r="F32" s="267">
        <f t="shared" si="0"/>
        <v>1034</v>
      </c>
      <c r="G32" s="267">
        <f t="shared" si="0"/>
        <v>2940</v>
      </c>
      <c r="H32" s="267"/>
      <c r="I32" s="267"/>
      <c r="J32" s="267"/>
      <c r="K32" s="267"/>
      <c r="L32" s="267"/>
    </row>
    <row r="33" spans="2:12" ht="14.25" x14ac:dyDescent="0.2">
      <c r="B33" s="261"/>
      <c r="C33" s="267"/>
      <c r="D33" s="261"/>
      <c r="E33" s="261"/>
      <c r="F33" s="261"/>
      <c r="G33" s="261"/>
      <c r="H33" s="44"/>
      <c r="I33" s="44"/>
      <c r="J33" s="44"/>
      <c r="K33" s="44"/>
    </row>
    <row r="34" spans="2:12" ht="15" x14ac:dyDescent="0.25">
      <c r="B34" s="262" t="s">
        <v>77</v>
      </c>
      <c r="C34" s="267" t="s">
        <v>70</v>
      </c>
      <c r="D34" s="261"/>
      <c r="E34" s="261"/>
      <c r="F34" s="261"/>
      <c r="G34" s="261"/>
      <c r="H34" s="44"/>
      <c r="I34" s="44"/>
      <c r="J34" s="44"/>
      <c r="K34" s="44"/>
    </row>
    <row r="35" spans="2:12" ht="14.25" x14ac:dyDescent="0.2">
      <c r="B35" s="264" t="s">
        <v>208</v>
      </c>
      <c r="C35" s="265"/>
      <c r="D35" s="265"/>
      <c r="E35" s="265"/>
      <c r="F35" s="265"/>
      <c r="G35" s="265"/>
      <c r="H35" s="158"/>
      <c r="I35" s="158"/>
      <c r="J35" s="158"/>
      <c r="K35" s="158"/>
      <c r="L35" s="158"/>
    </row>
    <row r="36" spans="2:12" ht="14.25" x14ac:dyDescent="0.2">
      <c r="B36" s="264" t="s">
        <v>226</v>
      </c>
      <c r="C36" s="265"/>
      <c r="D36" s="265"/>
      <c r="E36" s="265">
        <v>546</v>
      </c>
      <c r="F36" s="265">
        <v>294</v>
      </c>
      <c r="G36" s="265">
        <v>497</v>
      </c>
      <c r="H36" s="158"/>
      <c r="I36" s="158"/>
      <c r="J36" s="158"/>
      <c r="K36" s="158"/>
    </row>
    <row r="37" spans="2:12" ht="14.25" x14ac:dyDescent="0.2">
      <c r="B37" s="264" t="s">
        <v>78</v>
      </c>
      <c r="C37" s="265"/>
      <c r="D37" s="265"/>
      <c r="E37" s="265">
        <v>-725</v>
      </c>
      <c r="F37" s="265">
        <v>-1441</v>
      </c>
      <c r="G37" s="265">
        <v>-1061</v>
      </c>
      <c r="H37" s="158"/>
      <c r="I37" s="158"/>
      <c r="J37" s="158"/>
      <c r="K37" s="158"/>
      <c r="L37" s="158"/>
    </row>
    <row r="38" spans="2:12" ht="14.25" x14ac:dyDescent="0.2">
      <c r="B38" s="264" t="s">
        <v>79</v>
      </c>
      <c r="C38" s="265"/>
      <c r="D38" s="265"/>
      <c r="E38" s="265"/>
      <c r="F38" s="265">
        <v>2595</v>
      </c>
      <c r="G38" s="265"/>
      <c r="H38" s="158"/>
      <c r="I38" s="158"/>
      <c r="J38" s="158"/>
      <c r="K38" s="158"/>
    </row>
    <row r="39" spans="2:12" ht="14.25" x14ac:dyDescent="0.2">
      <c r="B39" s="264" t="s">
        <v>80</v>
      </c>
      <c r="C39" s="265"/>
      <c r="D39" s="265"/>
      <c r="E39" s="265">
        <v>-1591</v>
      </c>
      <c r="F39" s="265">
        <v>-1614</v>
      </c>
      <c r="G39" s="265">
        <v>-1654</v>
      </c>
      <c r="H39" s="158"/>
      <c r="I39" s="158"/>
      <c r="J39" s="158"/>
      <c r="K39" s="158"/>
      <c r="L39" s="158"/>
    </row>
    <row r="40" spans="2:12" ht="14.25" x14ac:dyDescent="0.2">
      <c r="B40" s="264" t="s">
        <v>81</v>
      </c>
      <c r="C40" s="265"/>
      <c r="D40" s="265"/>
      <c r="E40" s="265">
        <v>-1238</v>
      </c>
      <c r="F40" s="265">
        <v>-1202</v>
      </c>
      <c r="G40" s="265">
        <v>-1476</v>
      </c>
      <c r="H40" s="158"/>
      <c r="I40" s="158"/>
      <c r="J40" s="158"/>
      <c r="K40" s="158"/>
      <c r="L40" s="158"/>
    </row>
    <row r="41" spans="2:12" ht="14.25" x14ac:dyDescent="0.2">
      <c r="B41" s="264" t="s">
        <v>82</v>
      </c>
      <c r="C41" s="268"/>
      <c r="D41" s="266"/>
      <c r="E41" s="266">
        <v>329</v>
      </c>
      <c r="F41" s="266">
        <v>498</v>
      </c>
      <c r="G41" s="266">
        <v>874</v>
      </c>
      <c r="H41" s="159"/>
      <c r="I41" s="159"/>
      <c r="J41" s="159"/>
      <c r="K41" s="159"/>
      <c r="L41" s="159"/>
    </row>
    <row r="42" spans="2:12" ht="14.25" x14ac:dyDescent="0.2">
      <c r="B42" s="264" t="s">
        <v>229</v>
      </c>
      <c r="C42" s="268"/>
      <c r="D42" s="266"/>
      <c r="E42" s="266"/>
      <c r="F42" s="266"/>
      <c r="G42" s="266">
        <v>-99</v>
      </c>
      <c r="H42" s="159"/>
      <c r="I42" s="159"/>
      <c r="J42" s="159"/>
      <c r="K42" s="159"/>
    </row>
    <row r="43" spans="2:12" ht="15" x14ac:dyDescent="0.25">
      <c r="B43" s="269" t="s">
        <v>83</v>
      </c>
      <c r="C43" s="269">
        <f>SUM(C37:C41)</f>
        <v>0</v>
      </c>
      <c r="D43" s="269"/>
      <c r="E43" s="269">
        <f>SUM(E36:E41)</f>
        <v>-2679</v>
      </c>
      <c r="F43" s="269">
        <f>SUM(F36:F41)</f>
        <v>-870</v>
      </c>
      <c r="G43" s="269">
        <f>SUM(G36:G42)</f>
        <v>-2919</v>
      </c>
      <c r="H43" s="269"/>
      <c r="I43" s="269"/>
      <c r="J43" s="269"/>
      <c r="K43" s="269"/>
      <c r="L43" s="269"/>
    </row>
    <row r="44" spans="2:12" ht="14.25" x14ac:dyDescent="0.2">
      <c r="B44" s="261"/>
      <c r="C44" s="267"/>
      <c r="D44" s="261"/>
      <c r="E44" s="261"/>
      <c r="F44" s="261"/>
      <c r="G44" s="261"/>
      <c r="H44" s="44"/>
      <c r="I44" s="44"/>
      <c r="J44" s="44"/>
      <c r="K44" s="44"/>
      <c r="L44" s="44"/>
    </row>
    <row r="45" spans="2:12" ht="14.25" x14ac:dyDescent="0.2">
      <c r="B45" s="261" t="s">
        <v>84</v>
      </c>
      <c r="C45" s="268"/>
      <c r="D45" s="268"/>
      <c r="E45" s="268">
        <v>-16</v>
      </c>
      <c r="F45" s="268">
        <v>-7</v>
      </c>
      <c r="G45" s="268">
        <v>-16</v>
      </c>
      <c r="H45" s="50"/>
      <c r="I45" s="50"/>
      <c r="J45" s="50"/>
      <c r="K45" s="50"/>
      <c r="L45" s="50"/>
    </row>
    <row r="46" spans="2:12" ht="18" customHeight="1" x14ac:dyDescent="0.2">
      <c r="B46" s="261" t="s">
        <v>85</v>
      </c>
      <c r="C46" s="267">
        <f>C22+C30+C43+C45</f>
        <v>0</v>
      </c>
      <c r="D46" s="267"/>
      <c r="E46" s="267">
        <f t="shared" ref="E46:L46" si="1">E22+E30+E43+E45</f>
        <v>-809</v>
      </c>
      <c r="F46" s="267">
        <f t="shared" si="1"/>
        <v>157</v>
      </c>
      <c r="G46" s="267">
        <f t="shared" si="1"/>
        <v>5</v>
      </c>
      <c r="H46" s="267"/>
      <c r="I46" s="267"/>
      <c r="J46" s="267"/>
      <c r="K46" s="267"/>
      <c r="L46" s="267"/>
    </row>
    <row r="47" spans="2:12" ht="14.25" x14ac:dyDescent="0.2">
      <c r="B47" s="261"/>
      <c r="C47" s="267"/>
      <c r="D47" s="261"/>
      <c r="E47" s="261"/>
      <c r="F47" s="261"/>
      <c r="G47" s="261"/>
      <c r="H47" s="44"/>
      <c r="I47" s="44"/>
      <c r="J47" s="44"/>
      <c r="K47" s="44"/>
      <c r="L47" s="44"/>
    </row>
    <row r="48" spans="2:12" ht="14.25" x14ac:dyDescent="0.2">
      <c r="B48" s="261" t="s">
        <v>86</v>
      </c>
      <c r="C48" s="268"/>
      <c r="D48" s="266"/>
      <c r="E48" s="270">
        <v>1535</v>
      </c>
      <c r="F48" s="266">
        <v>726</v>
      </c>
      <c r="G48" s="266">
        <v>883</v>
      </c>
      <c r="H48" s="5"/>
      <c r="I48" s="5"/>
      <c r="J48" s="5"/>
      <c r="K48" s="5"/>
      <c r="L48" s="5"/>
    </row>
    <row r="49" spans="1:12" ht="15.75" thickBot="1" x14ac:dyDescent="0.3">
      <c r="B49" s="51" t="s">
        <v>87</v>
      </c>
      <c r="C49" s="51">
        <f>C48+C46</f>
        <v>0</v>
      </c>
      <c r="D49" s="51"/>
      <c r="E49" s="51">
        <f t="shared" ref="E49:L49" si="2">E48+E46</f>
        <v>726</v>
      </c>
      <c r="F49" s="51">
        <f t="shared" si="2"/>
        <v>883</v>
      </c>
      <c r="G49" s="51">
        <f t="shared" si="2"/>
        <v>888</v>
      </c>
      <c r="H49" s="51"/>
      <c r="I49" s="51"/>
      <c r="J49" s="51"/>
      <c r="K49" s="51"/>
      <c r="L49" s="51"/>
    </row>
    <row r="50" spans="1:12" ht="15" thickTop="1" x14ac:dyDescent="0.2">
      <c r="B50" s="261"/>
      <c r="C50" s="263"/>
      <c r="D50" s="261"/>
      <c r="E50" s="261"/>
      <c r="F50" s="261"/>
      <c r="G50" s="261"/>
    </row>
    <row r="51" spans="1:12" ht="15" x14ac:dyDescent="0.25">
      <c r="B51" s="262" t="s">
        <v>88</v>
      </c>
      <c r="C51" s="263"/>
      <c r="D51" s="261"/>
      <c r="E51" s="261"/>
      <c r="F51" s="261"/>
      <c r="G51" s="261"/>
    </row>
    <row r="52" spans="1:12" ht="14.25" x14ac:dyDescent="0.2">
      <c r="B52" s="261"/>
      <c r="C52" s="263" t="s">
        <v>70</v>
      </c>
      <c r="D52" s="261"/>
      <c r="E52" s="261"/>
      <c r="F52" s="261"/>
      <c r="G52" s="261"/>
    </row>
    <row r="53" spans="1:12" ht="14.25" x14ac:dyDescent="0.2">
      <c r="B53" s="261" t="s">
        <v>89</v>
      </c>
      <c r="C53" s="45"/>
      <c r="D53" s="45"/>
      <c r="E53" s="45">
        <v>847</v>
      </c>
      <c r="F53" s="45">
        <v>803</v>
      </c>
      <c r="G53" s="45">
        <v>845</v>
      </c>
    </row>
    <row r="54" spans="1:12" ht="14.25" x14ac:dyDescent="0.2">
      <c r="B54" s="261" t="s">
        <v>90</v>
      </c>
      <c r="C54" s="265"/>
      <c r="D54" s="265"/>
      <c r="E54" s="265">
        <v>194</v>
      </c>
      <c r="F54" s="265">
        <v>185</v>
      </c>
      <c r="G54" s="265">
        <v>188</v>
      </c>
    </row>
    <row r="55" spans="1:12" x14ac:dyDescent="0.2">
      <c r="C55" s="312"/>
      <c r="D55" s="312"/>
      <c r="E55" s="271"/>
    </row>
    <row r="56" spans="1:12" ht="15" x14ac:dyDescent="0.25">
      <c r="A56" s="313"/>
      <c r="B56" s="256"/>
      <c r="C56" s="256"/>
      <c r="D56" s="256"/>
      <c r="E56" s="256"/>
      <c r="F56" s="256"/>
      <c r="G56" s="256"/>
    </row>
    <row r="57" spans="1:12" ht="15.75" x14ac:dyDescent="0.25">
      <c r="A57" s="314"/>
      <c r="B57" s="256"/>
      <c r="C57" s="256"/>
      <c r="D57" s="256"/>
      <c r="E57" s="256"/>
      <c r="F57" s="256"/>
      <c r="G57" s="256"/>
    </row>
    <row r="58" spans="1:12" ht="14.25" x14ac:dyDescent="0.2">
      <c r="A58" s="256"/>
      <c r="B58" s="256"/>
      <c r="C58" s="256"/>
      <c r="D58" s="256"/>
      <c r="E58" s="256"/>
      <c r="F58" s="256"/>
      <c r="G58" s="256"/>
    </row>
    <row r="59" spans="1:12" ht="14.25" x14ac:dyDescent="0.2">
      <c r="A59" s="256"/>
      <c r="B59" s="256"/>
      <c r="C59" s="256"/>
      <c r="D59" s="256"/>
      <c r="E59" s="256"/>
      <c r="F59" s="256"/>
      <c r="G59" s="256"/>
    </row>
    <row r="60" spans="1:12" ht="14.25" x14ac:dyDescent="0.2">
      <c r="A60" s="256"/>
      <c r="B60" s="256"/>
      <c r="C60" s="256"/>
      <c r="D60" s="256"/>
      <c r="E60" s="256"/>
      <c r="F60" s="256"/>
      <c r="G60" s="256"/>
    </row>
  </sheetData>
  <pageMargins left="0.75" right="0.75" top="1" bottom="1" header="0.5" footer="0.5"/>
  <pageSetup scale="9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1"/>
  <sheetViews>
    <sheetView showGridLines="0"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4.25" x14ac:dyDescent="0.2"/>
  <cols>
    <col min="1" max="1" width="2.5703125" style="15" customWidth="1"/>
    <col min="2" max="2" width="47.28515625" style="15" customWidth="1"/>
    <col min="3" max="4" width="10.5703125" style="15" customWidth="1"/>
    <col min="5" max="9" width="10.7109375" style="15" bestFit="1" customWidth="1"/>
    <col min="10" max="12" width="9.28515625" style="15" bestFit="1" customWidth="1"/>
    <col min="13" max="255" width="9.140625" style="15"/>
    <col min="256" max="256" width="48.140625" style="15" bestFit="1" customWidth="1"/>
    <col min="257" max="267" width="9.140625" style="15"/>
    <col min="268" max="268" width="26.28515625" style="15" bestFit="1" customWidth="1"/>
    <col min="269" max="511" width="9.140625" style="15"/>
    <col min="512" max="512" width="48.140625" style="15" bestFit="1" customWidth="1"/>
    <col min="513" max="523" width="9.140625" style="15"/>
    <col min="524" max="524" width="26.28515625" style="15" bestFit="1" customWidth="1"/>
    <col min="525" max="767" width="9.140625" style="15"/>
    <col min="768" max="768" width="48.140625" style="15" bestFit="1" customWidth="1"/>
    <col min="769" max="779" width="9.140625" style="15"/>
    <col min="780" max="780" width="26.28515625" style="15" bestFit="1" customWidth="1"/>
    <col min="781" max="1023" width="9.140625" style="15"/>
    <col min="1024" max="1024" width="48.140625" style="15" bestFit="1" customWidth="1"/>
    <col min="1025" max="1035" width="9.140625" style="15"/>
    <col min="1036" max="1036" width="26.28515625" style="15" bestFit="1" customWidth="1"/>
    <col min="1037" max="1279" width="9.140625" style="15"/>
    <col min="1280" max="1280" width="48.140625" style="15" bestFit="1" customWidth="1"/>
    <col min="1281" max="1291" width="9.140625" style="15"/>
    <col min="1292" max="1292" width="26.28515625" style="15" bestFit="1" customWidth="1"/>
    <col min="1293" max="1535" width="9.140625" style="15"/>
    <col min="1536" max="1536" width="48.140625" style="15" bestFit="1" customWidth="1"/>
    <col min="1537" max="1547" width="9.140625" style="15"/>
    <col min="1548" max="1548" width="26.28515625" style="15" bestFit="1" customWidth="1"/>
    <col min="1549" max="1791" width="9.140625" style="15"/>
    <col min="1792" max="1792" width="48.140625" style="15" bestFit="1" customWidth="1"/>
    <col min="1793" max="1803" width="9.140625" style="15"/>
    <col min="1804" max="1804" width="26.28515625" style="15" bestFit="1" customWidth="1"/>
    <col min="1805" max="2047" width="9.140625" style="15"/>
    <col min="2048" max="2048" width="48.140625" style="15" bestFit="1" customWidth="1"/>
    <col min="2049" max="2059" width="9.140625" style="15"/>
    <col min="2060" max="2060" width="26.28515625" style="15" bestFit="1" customWidth="1"/>
    <col min="2061" max="2303" width="9.140625" style="15"/>
    <col min="2304" max="2304" width="48.140625" style="15" bestFit="1" customWidth="1"/>
    <col min="2305" max="2315" width="9.140625" style="15"/>
    <col min="2316" max="2316" width="26.28515625" style="15" bestFit="1" customWidth="1"/>
    <col min="2317" max="2559" width="9.140625" style="15"/>
    <col min="2560" max="2560" width="48.140625" style="15" bestFit="1" customWidth="1"/>
    <col min="2561" max="2571" width="9.140625" style="15"/>
    <col min="2572" max="2572" width="26.28515625" style="15" bestFit="1" customWidth="1"/>
    <col min="2573" max="2815" width="9.140625" style="15"/>
    <col min="2816" max="2816" width="48.140625" style="15" bestFit="1" customWidth="1"/>
    <col min="2817" max="2827" width="9.140625" style="15"/>
    <col min="2828" max="2828" width="26.28515625" style="15" bestFit="1" customWidth="1"/>
    <col min="2829" max="3071" width="9.140625" style="15"/>
    <col min="3072" max="3072" width="48.140625" style="15" bestFit="1" customWidth="1"/>
    <col min="3073" max="3083" width="9.140625" style="15"/>
    <col min="3084" max="3084" width="26.28515625" style="15" bestFit="1" customWidth="1"/>
    <col min="3085" max="3327" width="9.140625" style="15"/>
    <col min="3328" max="3328" width="48.140625" style="15" bestFit="1" customWidth="1"/>
    <col min="3329" max="3339" width="9.140625" style="15"/>
    <col min="3340" max="3340" width="26.28515625" style="15" bestFit="1" customWidth="1"/>
    <col min="3341" max="3583" width="9.140625" style="15"/>
    <col min="3584" max="3584" width="48.140625" style="15" bestFit="1" customWidth="1"/>
    <col min="3585" max="3595" width="9.140625" style="15"/>
    <col min="3596" max="3596" width="26.28515625" style="15" bestFit="1" customWidth="1"/>
    <col min="3597" max="3839" width="9.140625" style="15"/>
    <col min="3840" max="3840" width="48.140625" style="15" bestFit="1" customWidth="1"/>
    <col min="3841" max="3851" width="9.140625" style="15"/>
    <col min="3852" max="3852" width="26.28515625" style="15" bestFit="1" customWidth="1"/>
    <col min="3853" max="4095" width="9.140625" style="15"/>
    <col min="4096" max="4096" width="48.140625" style="15" bestFit="1" customWidth="1"/>
    <col min="4097" max="4107" width="9.140625" style="15"/>
    <col min="4108" max="4108" width="26.28515625" style="15" bestFit="1" customWidth="1"/>
    <col min="4109" max="4351" width="9.140625" style="15"/>
    <col min="4352" max="4352" width="48.140625" style="15" bestFit="1" customWidth="1"/>
    <col min="4353" max="4363" width="9.140625" style="15"/>
    <col min="4364" max="4364" width="26.28515625" style="15" bestFit="1" customWidth="1"/>
    <col min="4365" max="4607" width="9.140625" style="15"/>
    <col min="4608" max="4608" width="48.140625" style="15" bestFit="1" customWidth="1"/>
    <col min="4609" max="4619" width="9.140625" style="15"/>
    <col min="4620" max="4620" width="26.28515625" style="15" bestFit="1" customWidth="1"/>
    <col min="4621" max="4863" width="9.140625" style="15"/>
    <col min="4864" max="4864" width="48.140625" style="15" bestFit="1" customWidth="1"/>
    <col min="4865" max="4875" width="9.140625" style="15"/>
    <col min="4876" max="4876" width="26.28515625" style="15" bestFit="1" customWidth="1"/>
    <col min="4877" max="5119" width="9.140625" style="15"/>
    <col min="5120" max="5120" width="48.140625" style="15" bestFit="1" customWidth="1"/>
    <col min="5121" max="5131" width="9.140625" style="15"/>
    <col min="5132" max="5132" width="26.28515625" style="15" bestFit="1" customWidth="1"/>
    <col min="5133" max="5375" width="9.140625" style="15"/>
    <col min="5376" max="5376" width="48.140625" style="15" bestFit="1" customWidth="1"/>
    <col min="5377" max="5387" width="9.140625" style="15"/>
    <col min="5388" max="5388" width="26.28515625" style="15" bestFit="1" customWidth="1"/>
    <col min="5389" max="5631" width="9.140625" style="15"/>
    <col min="5632" max="5632" width="48.140625" style="15" bestFit="1" customWidth="1"/>
    <col min="5633" max="5643" width="9.140625" style="15"/>
    <col min="5644" max="5644" width="26.28515625" style="15" bestFit="1" customWidth="1"/>
    <col min="5645" max="5887" width="9.140625" style="15"/>
    <col min="5888" max="5888" width="48.140625" style="15" bestFit="1" customWidth="1"/>
    <col min="5889" max="5899" width="9.140625" style="15"/>
    <col min="5900" max="5900" width="26.28515625" style="15" bestFit="1" customWidth="1"/>
    <col min="5901" max="6143" width="9.140625" style="15"/>
    <col min="6144" max="6144" width="48.140625" style="15" bestFit="1" customWidth="1"/>
    <col min="6145" max="6155" width="9.140625" style="15"/>
    <col min="6156" max="6156" width="26.28515625" style="15" bestFit="1" customWidth="1"/>
    <col min="6157" max="6399" width="9.140625" style="15"/>
    <col min="6400" max="6400" width="48.140625" style="15" bestFit="1" customWidth="1"/>
    <col min="6401" max="6411" width="9.140625" style="15"/>
    <col min="6412" max="6412" width="26.28515625" style="15" bestFit="1" customWidth="1"/>
    <col min="6413" max="6655" width="9.140625" style="15"/>
    <col min="6656" max="6656" width="48.140625" style="15" bestFit="1" customWidth="1"/>
    <col min="6657" max="6667" width="9.140625" style="15"/>
    <col min="6668" max="6668" width="26.28515625" style="15" bestFit="1" customWidth="1"/>
    <col min="6669" max="6911" width="9.140625" style="15"/>
    <col min="6912" max="6912" width="48.140625" style="15" bestFit="1" customWidth="1"/>
    <col min="6913" max="6923" width="9.140625" style="15"/>
    <col min="6924" max="6924" width="26.28515625" style="15" bestFit="1" customWidth="1"/>
    <col min="6925" max="7167" width="9.140625" style="15"/>
    <col min="7168" max="7168" width="48.140625" style="15" bestFit="1" customWidth="1"/>
    <col min="7169" max="7179" width="9.140625" style="15"/>
    <col min="7180" max="7180" width="26.28515625" style="15" bestFit="1" customWidth="1"/>
    <col min="7181" max="7423" width="9.140625" style="15"/>
    <col min="7424" max="7424" width="48.140625" style="15" bestFit="1" customWidth="1"/>
    <col min="7425" max="7435" width="9.140625" style="15"/>
    <col min="7436" max="7436" width="26.28515625" style="15" bestFit="1" customWidth="1"/>
    <col min="7437" max="7679" width="9.140625" style="15"/>
    <col min="7680" max="7680" width="48.140625" style="15" bestFit="1" customWidth="1"/>
    <col min="7681" max="7691" width="9.140625" style="15"/>
    <col min="7692" max="7692" width="26.28515625" style="15" bestFit="1" customWidth="1"/>
    <col min="7693" max="7935" width="9.140625" style="15"/>
    <col min="7936" max="7936" width="48.140625" style="15" bestFit="1" customWidth="1"/>
    <col min="7937" max="7947" width="9.140625" style="15"/>
    <col min="7948" max="7948" width="26.28515625" style="15" bestFit="1" customWidth="1"/>
    <col min="7949" max="8191" width="9.140625" style="15"/>
    <col min="8192" max="8192" width="48.140625" style="15" bestFit="1" customWidth="1"/>
    <col min="8193" max="8203" width="9.140625" style="15"/>
    <col min="8204" max="8204" width="26.28515625" style="15" bestFit="1" customWidth="1"/>
    <col min="8205" max="8447" width="9.140625" style="15"/>
    <col min="8448" max="8448" width="48.140625" style="15" bestFit="1" customWidth="1"/>
    <col min="8449" max="8459" width="9.140625" style="15"/>
    <col min="8460" max="8460" width="26.28515625" style="15" bestFit="1" customWidth="1"/>
    <col min="8461" max="8703" width="9.140625" style="15"/>
    <col min="8704" max="8704" width="48.140625" style="15" bestFit="1" customWidth="1"/>
    <col min="8705" max="8715" width="9.140625" style="15"/>
    <col min="8716" max="8716" width="26.28515625" style="15" bestFit="1" customWidth="1"/>
    <col min="8717" max="8959" width="9.140625" style="15"/>
    <col min="8960" max="8960" width="48.140625" style="15" bestFit="1" customWidth="1"/>
    <col min="8961" max="8971" width="9.140625" style="15"/>
    <col min="8972" max="8972" width="26.28515625" style="15" bestFit="1" customWidth="1"/>
    <col min="8973" max="9215" width="9.140625" style="15"/>
    <col min="9216" max="9216" width="48.140625" style="15" bestFit="1" customWidth="1"/>
    <col min="9217" max="9227" width="9.140625" style="15"/>
    <col min="9228" max="9228" width="26.28515625" style="15" bestFit="1" customWidth="1"/>
    <col min="9229" max="9471" width="9.140625" style="15"/>
    <col min="9472" max="9472" width="48.140625" style="15" bestFit="1" customWidth="1"/>
    <col min="9473" max="9483" width="9.140625" style="15"/>
    <col min="9484" max="9484" width="26.28515625" style="15" bestFit="1" customWidth="1"/>
    <col min="9485" max="9727" width="9.140625" style="15"/>
    <col min="9728" max="9728" width="48.140625" style="15" bestFit="1" customWidth="1"/>
    <col min="9729" max="9739" width="9.140625" style="15"/>
    <col min="9740" max="9740" width="26.28515625" style="15" bestFit="1" customWidth="1"/>
    <col min="9741" max="9983" width="9.140625" style="15"/>
    <col min="9984" max="9984" width="48.140625" style="15" bestFit="1" customWidth="1"/>
    <col min="9985" max="9995" width="9.140625" style="15"/>
    <col min="9996" max="9996" width="26.28515625" style="15" bestFit="1" customWidth="1"/>
    <col min="9997" max="10239" width="9.140625" style="15"/>
    <col min="10240" max="10240" width="48.140625" style="15" bestFit="1" customWidth="1"/>
    <col min="10241" max="10251" width="9.140625" style="15"/>
    <col min="10252" max="10252" width="26.28515625" style="15" bestFit="1" customWidth="1"/>
    <col min="10253" max="10495" width="9.140625" style="15"/>
    <col min="10496" max="10496" width="48.140625" style="15" bestFit="1" customWidth="1"/>
    <col min="10497" max="10507" width="9.140625" style="15"/>
    <col min="10508" max="10508" width="26.28515625" style="15" bestFit="1" customWidth="1"/>
    <col min="10509" max="10751" width="9.140625" style="15"/>
    <col min="10752" max="10752" width="48.140625" style="15" bestFit="1" customWidth="1"/>
    <col min="10753" max="10763" width="9.140625" style="15"/>
    <col min="10764" max="10764" width="26.28515625" style="15" bestFit="1" customWidth="1"/>
    <col min="10765" max="11007" width="9.140625" style="15"/>
    <col min="11008" max="11008" width="48.140625" style="15" bestFit="1" customWidth="1"/>
    <col min="11009" max="11019" width="9.140625" style="15"/>
    <col min="11020" max="11020" width="26.28515625" style="15" bestFit="1" customWidth="1"/>
    <col min="11021" max="11263" width="9.140625" style="15"/>
    <col min="11264" max="11264" width="48.140625" style="15" bestFit="1" customWidth="1"/>
    <col min="11265" max="11275" width="9.140625" style="15"/>
    <col min="11276" max="11276" width="26.28515625" style="15" bestFit="1" customWidth="1"/>
    <col min="11277" max="11519" width="9.140625" style="15"/>
    <col min="11520" max="11520" width="48.140625" style="15" bestFit="1" customWidth="1"/>
    <col min="11521" max="11531" width="9.140625" style="15"/>
    <col min="11532" max="11532" width="26.28515625" style="15" bestFit="1" customWidth="1"/>
    <col min="11533" max="11775" width="9.140625" style="15"/>
    <col min="11776" max="11776" width="48.140625" style="15" bestFit="1" customWidth="1"/>
    <col min="11777" max="11787" width="9.140625" style="15"/>
    <col min="11788" max="11788" width="26.28515625" style="15" bestFit="1" customWidth="1"/>
    <col min="11789" max="12031" width="9.140625" style="15"/>
    <col min="12032" max="12032" width="48.140625" style="15" bestFit="1" customWidth="1"/>
    <col min="12033" max="12043" width="9.140625" style="15"/>
    <col min="12044" max="12044" width="26.28515625" style="15" bestFit="1" customWidth="1"/>
    <col min="12045" max="12287" width="9.140625" style="15"/>
    <col min="12288" max="12288" width="48.140625" style="15" bestFit="1" customWidth="1"/>
    <col min="12289" max="12299" width="9.140625" style="15"/>
    <col min="12300" max="12300" width="26.28515625" style="15" bestFit="1" customWidth="1"/>
    <col min="12301" max="12543" width="9.140625" style="15"/>
    <col min="12544" max="12544" width="48.140625" style="15" bestFit="1" customWidth="1"/>
    <col min="12545" max="12555" width="9.140625" style="15"/>
    <col min="12556" max="12556" width="26.28515625" style="15" bestFit="1" customWidth="1"/>
    <col min="12557" max="12799" width="9.140625" style="15"/>
    <col min="12800" max="12800" width="48.140625" style="15" bestFit="1" customWidth="1"/>
    <col min="12801" max="12811" width="9.140625" style="15"/>
    <col min="12812" max="12812" width="26.28515625" style="15" bestFit="1" customWidth="1"/>
    <col min="12813" max="13055" width="9.140625" style="15"/>
    <col min="13056" max="13056" width="48.140625" style="15" bestFit="1" customWidth="1"/>
    <col min="13057" max="13067" width="9.140625" style="15"/>
    <col min="13068" max="13068" width="26.28515625" style="15" bestFit="1" customWidth="1"/>
    <col min="13069" max="13311" width="9.140625" style="15"/>
    <col min="13312" max="13312" width="48.140625" style="15" bestFit="1" customWidth="1"/>
    <col min="13313" max="13323" width="9.140625" style="15"/>
    <col min="13324" max="13324" width="26.28515625" style="15" bestFit="1" customWidth="1"/>
    <col min="13325" max="13567" width="9.140625" style="15"/>
    <col min="13568" max="13568" width="48.140625" style="15" bestFit="1" customWidth="1"/>
    <col min="13569" max="13579" width="9.140625" style="15"/>
    <col min="13580" max="13580" width="26.28515625" style="15" bestFit="1" customWidth="1"/>
    <col min="13581" max="13823" width="9.140625" style="15"/>
    <col min="13824" max="13824" width="48.140625" style="15" bestFit="1" customWidth="1"/>
    <col min="13825" max="13835" width="9.140625" style="15"/>
    <col min="13836" max="13836" width="26.28515625" style="15" bestFit="1" customWidth="1"/>
    <col min="13837" max="14079" width="9.140625" style="15"/>
    <col min="14080" max="14080" width="48.140625" style="15" bestFit="1" customWidth="1"/>
    <col min="14081" max="14091" width="9.140625" style="15"/>
    <col min="14092" max="14092" width="26.28515625" style="15" bestFit="1" customWidth="1"/>
    <col min="14093" max="14335" width="9.140625" style="15"/>
    <col min="14336" max="14336" width="48.140625" style="15" bestFit="1" customWidth="1"/>
    <col min="14337" max="14347" width="9.140625" style="15"/>
    <col min="14348" max="14348" width="26.28515625" style="15" bestFit="1" customWidth="1"/>
    <col min="14349" max="14591" width="9.140625" style="15"/>
    <col min="14592" max="14592" width="48.140625" style="15" bestFit="1" customWidth="1"/>
    <col min="14593" max="14603" width="9.140625" style="15"/>
    <col min="14604" max="14604" width="26.28515625" style="15" bestFit="1" customWidth="1"/>
    <col min="14605" max="14847" width="9.140625" style="15"/>
    <col min="14848" max="14848" width="48.140625" style="15" bestFit="1" customWidth="1"/>
    <col min="14849" max="14859" width="9.140625" style="15"/>
    <col min="14860" max="14860" width="26.28515625" style="15" bestFit="1" customWidth="1"/>
    <col min="14861" max="15103" width="9.140625" style="15"/>
    <col min="15104" max="15104" width="48.140625" style="15" bestFit="1" customWidth="1"/>
    <col min="15105" max="15115" width="9.140625" style="15"/>
    <col min="15116" max="15116" width="26.28515625" style="15" bestFit="1" customWidth="1"/>
    <col min="15117" max="15359" width="9.140625" style="15"/>
    <col min="15360" max="15360" width="48.140625" style="15" bestFit="1" customWidth="1"/>
    <col min="15361" max="15371" width="9.140625" style="15"/>
    <col min="15372" max="15372" width="26.28515625" style="15" bestFit="1" customWidth="1"/>
    <col min="15373" max="15615" width="9.140625" style="15"/>
    <col min="15616" max="15616" width="48.140625" style="15" bestFit="1" customWidth="1"/>
    <col min="15617" max="15627" width="9.140625" style="15"/>
    <col min="15628" max="15628" width="26.28515625" style="15" bestFit="1" customWidth="1"/>
    <col min="15629" max="15871" width="9.140625" style="15"/>
    <col min="15872" max="15872" width="48.140625" style="15" bestFit="1" customWidth="1"/>
    <col min="15873" max="15883" width="9.140625" style="15"/>
    <col min="15884" max="15884" width="26.28515625" style="15" bestFit="1" customWidth="1"/>
    <col min="15885" max="16127" width="9.140625" style="15"/>
    <col min="16128" max="16128" width="48.140625" style="15" bestFit="1" customWidth="1"/>
    <col min="16129" max="16139" width="9.140625" style="15"/>
    <col min="16140" max="16140" width="26.28515625" style="15" bestFit="1" customWidth="1"/>
    <col min="16141" max="16384" width="9.140625" style="15"/>
  </cols>
  <sheetData>
    <row r="1" spans="1:17" s="273" customFormat="1" ht="23.25" x14ac:dyDescent="0.35">
      <c r="A1" s="245" t="str">
        <f>IS!A1</f>
        <v>Colgate-Palmolive Company</v>
      </c>
      <c r="D1" s="301" t="s">
        <v>300</v>
      </c>
      <c r="H1" s="274"/>
    </row>
    <row r="2" spans="1:17" s="256" customFormat="1" ht="4.5" customHeight="1" x14ac:dyDescent="0.2"/>
    <row r="3" spans="1:17" s="256" customFormat="1" ht="20.25" x14ac:dyDescent="0.3">
      <c r="A3" s="275" t="s">
        <v>186</v>
      </c>
    </row>
    <row r="4" spans="1:17" ht="6" customHeight="1" x14ac:dyDescent="0.2"/>
    <row r="5" spans="1:17" s="308" customFormat="1" ht="15.75" thickBot="1" x14ac:dyDescent="0.3">
      <c r="B5" s="123"/>
      <c r="C5" s="43">
        <f>BS!C5</f>
        <v>42735</v>
      </c>
      <c r="D5" s="43">
        <f>BS!D5</f>
        <v>43100</v>
      </c>
      <c r="E5" s="43">
        <f>BS!E5</f>
        <v>43465</v>
      </c>
      <c r="F5" s="43">
        <f>BS!F5</f>
        <v>43830</v>
      </c>
      <c r="G5" s="43">
        <f>BS!G5</f>
        <v>44196</v>
      </c>
      <c r="H5" s="43">
        <f>BS!H5</f>
        <v>44561</v>
      </c>
      <c r="I5" s="43">
        <f>BS!I5</f>
        <v>44926</v>
      </c>
      <c r="J5" s="43">
        <f>BS!J5</f>
        <v>45291</v>
      </c>
      <c r="K5" s="43">
        <f>BS!K5</f>
        <v>45657</v>
      </c>
      <c r="L5" s="43">
        <f>BS!L5</f>
        <v>46022</v>
      </c>
    </row>
    <row r="6" spans="1:17" x14ac:dyDescent="0.2">
      <c r="B6" s="15" t="s">
        <v>92</v>
      </c>
      <c r="C6" s="174"/>
      <c r="D6" s="174"/>
      <c r="E6" s="174"/>
      <c r="F6" s="174"/>
      <c r="G6" s="174"/>
      <c r="H6" s="174"/>
      <c r="I6" s="174"/>
      <c r="J6" s="174"/>
      <c r="K6" s="174"/>
      <c r="L6" s="174"/>
    </row>
    <row r="7" spans="1:17" x14ac:dyDescent="0.2">
      <c r="B7" s="15" t="s">
        <v>181</v>
      </c>
      <c r="C7" s="174"/>
      <c r="D7" s="174"/>
      <c r="E7" s="174"/>
      <c r="F7" s="174"/>
      <c r="G7" s="174"/>
      <c r="H7" s="174"/>
      <c r="I7" s="174"/>
      <c r="J7" s="174"/>
      <c r="K7" s="174"/>
      <c r="L7" s="174"/>
    </row>
    <row r="9" spans="1:17" ht="15" x14ac:dyDescent="0.25">
      <c r="B9" s="124" t="s">
        <v>94</v>
      </c>
    </row>
    <row r="10" spans="1:17" x14ac:dyDescent="0.2">
      <c r="B10" s="3" t="s">
        <v>213</v>
      </c>
      <c r="C10" s="113"/>
      <c r="D10" s="113"/>
      <c r="E10" s="113"/>
      <c r="F10" s="113"/>
      <c r="G10" s="113"/>
      <c r="H10" s="231"/>
      <c r="I10" s="231"/>
      <c r="J10" s="231"/>
      <c r="K10" s="231"/>
      <c r="L10" s="231"/>
      <c r="P10" s="15" t="s">
        <v>93</v>
      </c>
      <c r="Q10" s="15">
        <v>365</v>
      </c>
    </row>
    <row r="11" spans="1:17" x14ac:dyDescent="0.2">
      <c r="B11" s="3" t="s">
        <v>24</v>
      </c>
      <c r="C11" s="113"/>
      <c r="D11" s="113"/>
      <c r="E11" s="113"/>
      <c r="F11" s="113"/>
      <c r="G11" s="113"/>
      <c r="H11" s="231"/>
      <c r="I11" s="231"/>
      <c r="J11" s="231"/>
      <c r="K11" s="231"/>
      <c r="L11" s="231"/>
    </row>
    <row r="12" spans="1:17" x14ac:dyDescent="0.2">
      <c r="B12" s="3" t="s">
        <v>25</v>
      </c>
      <c r="C12" s="113"/>
      <c r="D12" s="113"/>
      <c r="E12" s="113"/>
      <c r="F12" s="113"/>
      <c r="G12" s="113"/>
      <c r="H12" s="5"/>
      <c r="I12" s="231"/>
      <c r="J12" s="231"/>
      <c r="K12" s="231"/>
      <c r="L12" s="231"/>
    </row>
    <row r="13" spans="1:17" ht="15.75" thickBot="1" x14ac:dyDescent="0.3">
      <c r="B13" s="125" t="s">
        <v>95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</row>
    <row r="14" spans="1:17" x14ac:dyDescent="0.2">
      <c r="C14" s="114"/>
      <c r="D14" s="114"/>
      <c r="E14" s="114"/>
      <c r="F14" s="114"/>
      <c r="G14" s="114"/>
      <c r="H14" s="114"/>
      <c r="I14" s="114"/>
      <c r="J14" s="114"/>
      <c r="K14" s="114"/>
      <c r="L14" s="114"/>
    </row>
    <row r="15" spans="1:17" x14ac:dyDescent="0.2">
      <c r="B15" s="3" t="s">
        <v>37</v>
      </c>
      <c r="C15" s="113"/>
      <c r="D15" s="113"/>
      <c r="E15" s="113"/>
      <c r="F15" s="113"/>
      <c r="G15" s="113"/>
      <c r="H15" s="231"/>
      <c r="I15" s="231"/>
      <c r="J15" s="231"/>
      <c r="K15" s="231"/>
      <c r="L15" s="231"/>
    </row>
    <row r="16" spans="1:17" x14ac:dyDescent="0.2">
      <c r="B16" s="3" t="s">
        <v>38</v>
      </c>
      <c r="C16" s="113"/>
      <c r="D16" s="113"/>
      <c r="E16" s="113"/>
      <c r="F16" s="113"/>
      <c r="G16" s="113"/>
      <c r="H16" s="231"/>
      <c r="I16" s="231"/>
      <c r="J16" s="231"/>
      <c r="K16" s="231"/>
      <c r="L16" s="231"/>
    </row>
    <row r="17" spans="2:12" x14ac:dyDescent="0.2">
      <c r="B17" s="3" t="s">
        <v>39</v>
      </c>
      <c r="C17" s="113"/>
      <c r="D17" s="113"/>
      <c r="E17" s="113"/>
      <c r="F17" s="113"/>
      <c r="G17" s="113"/>
      <c r="H17" s="231"/>
      <c r="I17" s="231"/>
      <c r="J17" s="231"/>
      <c r="K17" s="231"/>
      <c r="L17" s="231"/>
    </row>
    <row r="18" spans="2:12" ht="15.75" thickBot="1" x14ac:dyDescent="0.3">
      <c r="B18" s="125" t="s">
        <v>96</v>
      </c>
      <c r="C18" s="122"/>
      <c r="D18" s="122"/>
      <c r="E18" s="122"/>
      <c r="F18" s="122"/>
      <c r="G18" s="122"/>
      <c r="H18" s="122"/>
      <c r="I18" s="122"/>
      <c r="J18" s="122"/>
      <c r="K18" s="122"/>
      <c r="L18" s="122"/>
    </row>
    <row r="19" spans="2:12" x14ac:dyDescent="0.2">
      <c r="C19" s="114"/>
      <c r="D19" s="114"/>
      <c r="E19" s="114"/>
      <c r="F19" s="114"/>
      <c r="G19" s="114"/>
      <c r="H19" s="114"/>
      <c r="I19" s="114"/>
      <c r="J19" s="114"/>
      <c r="K19" s="114"/>
      <c r="L19" s="114"/>
    </row>
    <row r="20" spans="2:12" ht="15" x14ac:dyDescent="0.25">
      <c r="B20" s="16" t="s">
        <v>97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</row>
    <row r="21" spans="2:12" x14ac:dyDescent="0.2">
      <c r="C21" s="114"/>
      <c r="D21" s="114"/>
      <c r="E21" s="114"/>
      <c r="F21" s="114"/>
      <c r="G21" s="114"/>
      <c r="H21" s="114"/>
      <c r="I21" s="114"/>
      <c r="J21" s="114"/>
      <c r="K21" s="114"/>
      <c r="L21" s="114"/>
    </row>
    <row r="22" spans="2:12" ht="15" x14ac:dyDescent="0.25">
      <c r="B22" s="15" t="s">
        <v>98</v>
      </c>
      <c r="C22" s="116"/>
      <c r="D22" s="115"/>
      <c r="E22" s="115"/>
      <c r="F22" s="115"/>
      <c r="G22" s="115"/>
      <c r="H22" s="115"/>
      <c r="I22" s="115"/>
      <c r="J22" s="115"/>
      <c r="K22" s="115"/>
      <c r="L22" s="115"/>
    </row>
    <row r="23" spans="2:12" ht="15" thickBot="1" x14ac:dyDescent="0.25">
      <c r="C23" s="114"/>
      <c r="D23" s="114"/>
      <c r="E23" s="114"/>
      <c r="F23" s="114"/>
      <c r="G23" s="114"/>
      <c r="H23" s="114"/>
      <c r="I23" s="114"/>
      <c r="J23" s="114"/>
      <c r="K23" s="114"/>
      <c r="L23" s="114"/>
    </row>
    <row r="24" spans="2:12" ht="15" thickBot="1" x14ac:dyDescent="0.25">
      <c r="B24" s="165" t="s">
        <v>182</v>
      </c>
      <c r="C24" s="166"/>
      <c r="D24" s="166"/>
      <c r="E24" s="166"/>
      <c r="F24" s="166"/>
      <c r="G24" s="166"/>
      <c r="H24" s="166"/>
      <c r="I24" s="166"/>
      <c r="J24" s="166"/>
      <c r="K24" s="166"/>
      <c r="L24" s="166"/>
    </row>
    <row r="25" spans="2:12" x14ac:dyDescent="0.2">
      <c r="C25" s="114"/>
      <c r="J25" s="114"/>
      <c r="K25" s="114"/>
      <c r="L25" s="114"/>
    </row>
    <row r="26" spans="2:12" ht="15" hidden="1" x14ac:dyDescent="0.25">
      <c r="B26" s="124" t="s">
        <v>99</v>
      </c>
      <c r="C26" s="114"/>
      <c r="D26" s="114"/>
      <c r="E26" s="114"/>
      <c r="F26" s="114"/>
      <c r="G26" s="114"/>
      <c r="H26" s="114"/>
      <c r="I26" s="114"/>
      <c r="J26" s="114"/>
      <c r="K26" s="114"/>
      <c r="L26" s="114"/>
    </row>
    <row r="27" spans="2:12" hidden="1" x14ac:dyDescent="0.2">
      <c r="B27" s="15" t="s">
        <v>100</v>
      </c>
      <c r="C27" s="114"/>
      <c r="D27" s="114"/>
      <c r="E27" s="114"/>
      <c r="F27" s="114"/>
      <c r="G27" s="114"/>
      <c r="H27" s="143"/>
      <c r="I27" s="143"/>
      <c r="J27" s="143"/>
      <c r="K27" s="143"/>
      <c r="L27" s="143"/>
    </row>
    <row r="28" spans="2:12" hidden="1" x14ac:dyDescent="0.2">
      <c r="B28" s="15" t="s">
        <v>101</v>
      </c>
      <c r="C28" s="114"/>
      <c r="D28" s="114"/>
      <c r="E28" s="114"/>
      <c r="F28" s="114"/>
      <c r="G28" s="114"/>
      <c r="H28" s="143"/>
      <c r="I28" s="143"/>
      <c r="J28" s="143"/>
      <c r="K28" s="143"/>
      <c r="L28" s="143"/>
    </row>
    <row r="29" spans="2:12" hidden="1" x14ac:dyDescent="0.2">
      <c r="B29" s="15" t="s">
        <v>102</v>
      </c>
      <c r="C29" s="117"/>
      <c r="D29" s="117"/>
      <c r="E29" s="117"/>
      <c r="F29" s="117"/>
      <c r="G29" s="117"/>
      <c r="H29" s="144"/>
      <c r="I29" s="144"/>
      <c r="J29" s="144"/>
      <c r="K29" s="144"/>
      <c r="L29" s="144"/>
    </row>
    <row r="30" spans="2:12" hidden="1" x14ac:dyDescent="0.2">
      <c r="C30" s="114"/>
      <c r="D30" s="114"/>
      <c r="E30" s="114"/>
      <c r="F30" s="114"/>
      <c r="G30" s="114"/>
      <c r="H30" s="143"/>
      <c r="I30" s="143"/>
      <c r="J30" s="143"/>
      <c r="K30" s="143"/>
      <c r="L30" s="143"/>
    </row>
    <row r="31" spans="2:12" hidden="1" x14ac:dyDescent="0.2">
      <c r="B31" s="15" t="s">
        <v>103</v>
      </c>
      <c r="C31" s="114"/>
      <c r="D31" s="114"/>
      <c r="E31" s="114"/>
      <c r="F31" s="114"/>
      <c r="G31" s="114"/>
      <c r="H31" s="143"/>
      <c r="I31" s="143"/>
      <c r="J31" s="143"/>
      <c r="K31" s="143"/>
      <c r="L31" s="143"/>
    </row>
    <row r="32" spans="2:12" hidden="1" x14ac:dyDescent="0.2">
      <c r="B32" s="15" t="s">
        <v>183</v>
      </c>
      <c r="C32" s="116"/>
      <c r="D32" s="117"/>
      <c r="E32" s="117"/>
      <c r="F32" s="117"/>
      <c r="G32" s="117"/>
      <c r="H32" s="144"/>
      <c r="I32" s="144"/>
      <c r="J32" s="144"/>
      <c r="K32" s="144"/>
      <c r="L32" s="144"/>
    </row>
    <row r="33" spans="2:12" hidden="1" x14ac:dyDescent="0.2">
      <c r="B33" s="15" t="s">
        <v>184</v>
      </c>
      <c r="C33" s="116"/>
      <c r="D33" s="117"/>
      <c r="E33" s="117"/>
      <c r="F33" s="117"/>
      <c r="G33" s="117"/>
      <c r="H33" s="144"/>
      <c r="I33" s="144"/>
      <c r="J33" s="144"/>
      <c r="K33" s="144"/>
      <c r="L33" s="144"/>
    </row>
    <row r="34" spans="2:12" x14ac:dyDescent="0.2">
      <c r="C34" s="114"/>
      <c r="D34" s="114"/>
      <c r="E34" s="114"/>
      <c r="F34" s="114"/>
      <c r="G34" s="114"/>
      <c r="H34" s="114"/>
      <c r="I34" s="114"/>
      <c r="J34" s="114"/>
      <c r="K34" s="114"/>
      <c r="L34" s="114"/>
    </row>
    <row r="35" spans="2:12" ht="15" x14ac:dyDescent="0.25">
      <c r="B35" s="124" t="s">
        <v>104</v>
      </c>
      <c r="C35" s="114"/>
      <c r="D35" s="114"/>
      <c r="E35" s="114"/>
      <c r="F35" s="114"/>
      <c r="G35" s="114"/>
      <c r="H35" s="114"/>
      <c r="I35" s="114"/>
      <c r="J35" s="114"/>
      <c r="K35" s="114"/>
      <c r="L35" s="114"/>
    </row>
    <row r="36" spans="2:12" x14ac:dyDescent="0.2">
      <c r="B36" s="3" t="s">
        <v>214</v>
      </c>
      <c r="C36" s="114"/>
      <c r="D36" s="116"/>
      <c r="E36" s="116"/>
      <c r="F36" s="116"/>
      <c r="G36" s="116"/>
      <c r="H36" s="116"/>
      <c r="I36" s="116"/>
      <c r="J36" s="116"/>
      <c r="K36" s="116"/>
      <c r="L36" s="116"/>
    </row>
    <row r="37" spans="2:12" x14ac:dyDescent="0.2">
      <c r="B37" s="3" t="s">
        <v>24</v>
      </c>
      <c r="C37" s="114"/>
      <c r="D37" s="116"/>
      <c r="E37" s="116"/>
      <c r="F37" s="116"/>
      <c r="G37" s="116"/>
      <c r="H37" s="116"/>
      <c r="I37" s="116"/>
      <c r="J37" s="116"/>
      <c r="K37" s="116"/>
      <c r="L37" s="116"/>
    </row>
    <row r="38" spans="2:12" x14ac:dyDescent="0.2">
      <c r="B38" s="3" t="s">
        <v>25</v>
      </c>
      <c r="C38" s="114"/>
      <c r="D38" s="116"/>
      <c r="E38" s="116"/>
      <c r="F38" s="116"/>
      <c r="G38" s="116"/>
      <c r="H38" s="116"/>
      <c r="I38" s="116"/>
      <c r="J38" s="116"/>
      <c r="K38" s="116"/>
      <c r="L38" s="116"/>
    </row>
    <row r="39" spans="2:12" x14ac:dyDescent="0.2">
      <c r="B39" s="3" t="s">
        <v>37</v>
      </c>
      <c r="C39" s="114"/>
      <c r="D39" s="116"/>
      <c r="E39" s="116"/>
      <c r="F39" s="116"/>
      <c r="G39" s="116"/>
      <c r="H39" s="116"/>
      <c r="I39" s="116"/>
      <c r="J39" s="116"/>
      <c r="K39" s="116"/>
      <c r="L39" s="116"/>
    </row>
    <row r="40" spans="2:12" x14ac:dyDescent="0.2">
      <c r="B40" s="3" t="s">
        <v>38</v>
      </c>
      <c r="C40" s="114"/>
      <c r="D40" s="116"/>
      <c r="E40" s="116"/>
      <c r="F40" s="116"/>
      <c r="G40" s="116"/>
      <c r="H40" s="116"/>
      <c r="I40" s="116"/>
      <c r="J40" s="116"/>
      <c r="K40" s="116"/>
      <c r="L40" s="116"/>
    </row>
    <row r="41" spans="2:12" x14ac:dyDescent="0.2">
      <c r="B41" s="3" t="s">
        <v>39</v>
      </c>
      <c r="C41" s="114"/>
      <c r="D41" s="116"/>
      <c r="E41" s="116"/>
      <c r="F41" s="116"/>
      <c r="G41" s="116"/>
      <c r="H41" s="116"/>
      <c r="I41" s="116"/>
      <c r="J41" s="116"/>
      <c r="K41" s="116"/>
      <c r="L41" s="116"/>
    </row>
    <row r="42" spans="2:12" ht="15.75" thickBot="1" x14ac:dyDescent="0.3">
      <c r="B42" s="118" t="s">
        <v>105</v>
      </c>
      <c r="C42" s="119"/>
      <c r="D42" s="120"/>
      <c r="E42" s="120"/>
      <c r="F42" s="120"/>
      <c r="G42" s="120"/>
      <c r="H42" s="120"/>
      <c r="I42" s="120"/>
      <c r="J42" s="120"/>
      <c r="K42" s="120"/>
      <c r="L42" s="120"/>
    </row>
    <row r="43" spans="2:12" ht="15" thickTop="1" x14ac:dyDescent="0.2">
      <c r="C43" s="114"/>
      <c r="D43" s="116"/>
      <c r="E43" s="116"/>
      <c r="F43" s="116"/>
      <c r="G43" s="116"/>
      <c r="H43" s="116"/>
      <c r="I43" s="116"/>
      <c r="J43" s="116"/>
      <c r="K43" s="116"/>
      <c r="L43" s="116"/>
    </row>
    <row r="44" spans="2:12" x14ac:dyDescent="0.2">
      <c r="B44" s="55" t="s">
        <v>106</v>
      </c>
      <c r="C44" s="114"/>
      <c r="D44" s="116"/>
      <c r="E44" s="116"/>
      <c r="F44" s="116"/>
      <c r="G44" s="116"/>
      <c r="H44" s="116"/>
      <c r="I44" s="116"/>
      <c r="J44" s="116"/>
      <c r="K44" s="116"/>
      <c r="L44" s="116"/>
    </row>
    <row r="45" spans="2:12" x14ac:dyDescent="0.2">
      <c r="C45" s="114"/>
      <c r="D45" s="114"/>
      <c r="E45" s="114"/>
      <c r="F45" s="114"/>
      <c r="G45" s="114"/>
      <c r="H45" s="114"/>
      <c r="I45" s="114"/>
      <c r="J45" s="114"/>
      <c r="K45" s="114"/>
      <c r="L45" s="114"/>
    </row>
    <row r="46" spans="2:12" x14ac:dyDescent="0.2">
      <c r="C46" s="114"/>
      <c r="D46" s="114"/>
      <c r="E46" s="114"/>
      <c r="F46" s="114"/>
      <c r="G46" s="114"/>
      <c r="H46" s="114"/>
      <c r="I46" s="114"/>
      <c r="J46" s="114"/>
      <c r="K46" s="114"/>
      <c r="L46" s="114"/>
    </row>
    <row r="47" spans="2:12" x14ac:dyDescent="0.2">
      <c r="C47" s="114"/>
      <c r="D47" s="114"/>
      <c r="E47" s="114"/>
      <c r="F47" s="114"/>
      <c r="G47" s="114"/>
      <c r="H47" s="114"/>
      <c r="I47" s="114"/>
      <c r="J47" s="114"/>
      <c r="K47" s="114"/>
      <c r="L47" s="114"/>
    </row>
    <row r="48" spans="2:12" x14ac:dyDescent="0.2">
      <c r="C48" s="114"/>
      <c r="D48" s="114"/>
      <c r="E48" s="114"/>
      <c r="F48" s="114"/>
      <c r="G48" s="114"/>
      <c r="H48" s="114"/>
      <c r="I48" s="114"/>
      <c r="J48" s="114"/>
      <c r="K48" s="114"/>
      <c r="L48" s="114"/>
    </row>
    <row r="49" spans="3:12" x14ac:dyDescent="0.2">
      <c r="C49" s="114"/>
      <c r="D49" s="114"/>
      <c r="E49" s="114"/>
      <c r="F49" s="114"/>
      <c r="G49" s="114"/>
      <c r="H49" s="114"/>
      <c r="I49" s="114"/>
      <c r="J49" s="114"/>
      <c r="K49" s="114"/>
      <c r="L49" s="114"/>
    </row>
    <row r="50" spans="3:12" x14ac:dyDescent="0.2">
      <c r="C50" s="114"/>
      <c r="D50" s="114"/>
      <c r="E50" s="114"/>
      <c r="F50" s="114"/>
      <c r="G50" s="114"/>
      <c r="H50" s="114"/>
      <c r="I50" s="114"/>
      <c r="J50" s="114"/>
      <c r="K50" s="114"/>
      <c r="L50" s="114"/>
    </row>
    <row r="51" spans="3:12" x14ac:dyDescent="0.2">
      <c r="C51" s="114"/>
      <c r="D51" s="114"/>
      <c r="E51" s="114"/>
      <c r="F51" s="114"/>
      <c r="G51" s="114"/>
      <c r="H51" s="114"/>
      <c r="I51" s="114"/>
      <c r="J51" s="114"/>
      <c r="K51" s="114"/>
      <c r="L51" s="114"/>
    </row>
  </sheetData>
  <pageMargins left="0.7" right="0.7" top="0.75" bottom="0.75" header="0.3" footer="0.3"/>
  <pageSetup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85"/>
  <sheetViews>
    <sheetView showGridLines="0"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4.25" x14ac:dyDescent="0.2"/>
  <cols>
    <col min="1" max="1" width="2.5703125" style="15" customWidth="1"/>
    <col min="2" max="2" width="37.5703125" style="15" customWidth="1"/>
    <col min="3" max="4" width="9.5703125" style="15" customWidth="1"/>
    <col min="5" max="5" width="11" style="15" bestFit="1" customWidth="1"/>
    <col min="6" max="7" width="10.42578125" style="15" bestFit="1" customWidth="1"/>
    <col min="8" max="8" width="10.42578125" style="15" customWidth="1"/>
    <col min="9" max="9" width="10.42578125" style="15" bestFit="1" customWidth="1"/>
    <col min="10" max="10" width="12.42578125" style="15" customWidth="1"/>
    <col min="11" max="11" width="10.7109375" style="15" customWidth="1"/>
    <col min="12" max="12" width="10.5703125" style="15" bestFit="1" customWidth="1"/>
    <col min="13" max="255" width="9.140625" style="15"/>
    <col min="256" max="256" width="37.5703125" style="15" customWidth="1"/>
    <col min="257" max="258" width="9.5703125" style="15" bestFit="1" customWidth="1"/>
    <col min="259" max="259" width="13.140625" style="15" customWidth="1"/>
    <col min="260" max="265" width="9.7109375" style="15" bestFit="1" customWidth="1"/>
    <col min="266" max="266" width="9.5703125" style="15" bestFit="1" customWidth="1"/>
    <col min="267" max="511" width="9.140625" style="15"/>
    <col min="512" max="512" width="37.5703125" style="15" customWidth="1"/>
    <col min="513" max="514" width="9.5703125" style="15" bestFit="1" customWidth="1"/>
    <col min="515" max="515" width="13.140625" style="15" customWidth="1"/>
    <col min="516" max="521" width="9.7109375" style="15" bestFit="1" customWidth="1"/>
    <col min="522" max="522" width="9.5703125" style="15" bestFit="1" customWidth="1"/>
    <col min="523" max="767" width="9.140625" style="15"/>
    <col min="768" max="768" width="37.5703125" style="15" customWidth="1"/>
    <col min="769" max="770" width="9.5703125" style="15" bestFit="1" customWidth="1"/>
    <col min="771" max="771" width="13.140625" style="15" customWidth="1"/>
    <col min="772" max="777" width="9.7109375" style="15" bestFit="1" customWidth="1"/>
    <col min="778" max="778" width="9.5703125" style="15" bestFit="1" customWidth="1"/>
    <col min="779" max="1023" width="9.140625" style="15"/>
    <col min="1024" max="1024" width="37.5703125" style="15" customWidth="1"/>
    <col min="1025" max="1026" width="9.5703125" style="15" bestFit="1" customWidth="1"/>
    <col min="1027" max="1027" width="13.140625" style="15" customWidth="1"/>
    <col min="1028" max="1033" width="9.7109375" style="15" bestFit="1" customWidth="1"/>
    <col min="1034" max="1034" width="9.5703125" style="15" bestFit="1" customWidth="1"/>
    <col min="1035" max="1279" width="9.140625" style="15"/>
    <col min="1280" max="1280" width="37.5703125" style="15" customWidth="1"/>
    <col min="1281" max="1282" width="9.5703125" style="15" bestFit="1" customWidth="1"/>
    <col min="1283" max="1283" width="13.140625" style="15" customWidth="1"/>
    <col min="1284" max="1289" width="9.7109375" style="15" bestFit="1" customWidth="1"/>
    <col min="1290" max="1290" width="9.5703125" style="15" bestFit="1" customWidth="1"/>
    <col min="1291" max="1535" width="9.140625" style="15"/>
    <col min="1536" max="1536" width="37.5703125" style="15" customWidth="1"/>
    <col min="1537" max="1538" width="9.5703125" style="15" bestFit="1" customWidth="1"/>
    <col min="1539" max="1539" width="13.140625" style="15" customWidth="1"/>
    <col min="1540" max="1545" width="9.7109375" style="15" bestFit="1" customWidth="1"/>
    <col min="1546" max="1546" width="9.5703125" style="15" bestFit="1" customWidth="1"/>
    <col min="1547" max="1791" width="9.140625" style="15"/>
    <col min="1792" max="1792" width="37.5703125" style="15" customWidth="1"/>
    <col min="1793" max="1794" width="9.5703125" style="15" bestFit="1" customWidth="1"/>
    <col min="1795" max="1795" width="13.140625" style="15" customWidth="1"/>
    <col min="1796" max="1801" width="9.7109375" style="15" bestFit="1" customWidth="1"/>
    <col min="1802" max="1802" width="9.5703125" style="15" bestFit="1" customWidth="1"/>
    <col min="1803" max="2047" width="9.140625" style="15"/>
    <col min="2048" max="2048" width="37.5703125" style="15" customWidth="1"/>
    <col min="2049" max="2050" width="9.5703125" style="15" bestFit="1" customWidth="1"/>
    <col min="2051" max="2051" width="13.140625" style="15" customWidth="1"/>
    <col min="2052" max="2057" width="9.7109375" style="15" bestFit="1" customWidth="1"/>
    <col min="2058" max="2058" width="9.5703125" style="15" bestFit="1" customWidth="1"/>
    <col min="2059" max="2303" width="9.140625" style="15"/>
    <col min="2304" max="2304" width="37.5703125" style="15" customWidth="1"/>
    <col min="2305" max="2306" width="9.5703125" style="15" bestFit="1" customWidth="1"/>
    <col min="2307" max="2307" width="13.140625" style="15" customWidth="1"/>
    <col min="2308" max="2313" width="9.7109375" style="15" bestFit="1" customWidth="1"/>
    <col min="2314" max="2314" width="9.5703125" style="15" bestFit="1" customWidth="1"/>
    <col min="2315" max="2559" width="9.140625" style="15"/>
    <col min="2560" max="2560" width="37.5703125" style="15" customWidth="1"/>
    <col min="2561" max="2562" width="9.5703125" style="15" bestFit="1" customWidth="1"/>
    <col min="2563" max="2563" width="13.140625" style="15" customWidth="1"/>
    <col min="2564" max="2569" width="9.7109375" style="15" bestFit="1" customWidth="1"/>
    <col min="2570" max="2570" width="9.5703125" style="15" bestFit="1" customWidth="1"/>
    <col min="2571" max="2815" width="9.140625" style="15"/>
    <col min="2816" max="2816" width="37.5703125" style="15" customWidth="1"/>
    <col min="2817" max="2818" width="9.5703125" style="15" bestFit="1" customWidth="1"/>
    <col min="2819" max="2819" width="13.140625" style="15" customWidth="1"/>
    <col min="2820" max="2825" width="9.7109375" style="15" bestFit="1" customWidth="1"/>
    <col min="2826" max="2826" width="9.5703125" style="15" bestFit="1" customWidth="1"/>
    <col min="2827" max="3071" width="9.140625" style="15"/>
    <col min="3072" max="3072" width="37.5703125" style="15" customWidth="1"/>
    <col min="3073" max="3074" width="9.5703125" style="15" bestFit="1" customWidth="1"/>
    <col min="3075" max="3075" width="13.140625" style="15" customWidth="1"/>
    <col min="3076" max="3081" width="9.7109375" style="15" bestFit="1" customWidth="1"/>
    <col min="3082" max="3082" width="9.5703125" style="15" bestFit="1" customWidth="1"/>
    <col min="3083" max="3327" width="9.140625" style="15"/>
    <col min="3328" max="3328" width="37.5703125" style="15" customWidth="1"/>
    <col min="3329" max="3330" width="9.5703125" style="15" bestFit="1" customWidth="1"/>
    <col min="3331" max="3331" width="13.140625" style="15" customWidth="1"/>
    <col min="3332" max="3337" width="9.7109375" style="15" bestFit="1" customWidth="1"/>
    <col min="3338" max="3338" width="9.5703125" style="15" bestFit="1" customWidth="1"/>
    <col min="3339" max="3583" width="9.140625" style="15"/>
    <col min="3584" max="3584" width="37.5703125" style="15" customWidth="1"/>
    <col min="3585" max="3586" width="9.5703125" style="15" bestFit="1" customWidth="1"/>
    <col min="3587" max="3587" width="13.140625" style="15" customWidth="1"/>
    <col min="3588" max="3593" width="9.7109375" style="15" bestFit="1" customWidth="1"/>
    <col min="3594" max="3594" width="9.5703125" style="15" bestFit="1" customWidth="1"/>
    <col min="3595" max="3839" width="9.140625" style="15"/>
    <col min="3840" max="3840" width="37.5703125" style="15" customWidth="1"/>
    <col min="3841" max="3842" width="9.5703125" style="15" bestFit="1" customWidth="1"/>
    <col min="3843" max="3843" width="13.140625" style="15" customWidth="1"/>
    <col min="3844" max="3849" width="9.7109375" style="15" bestFit="1" customWidth="1"/>
    <col min="3850" max="3850" width="9.5703125" style="15" bestFit="1" customWidth="1"/>
    <col min="3851" max="4095" width="9.140625" style="15"/>
    <col min="4096" max="4096" width="37.5703125" style="15" customWidth="1"/>
    <col min="4097" max="4098" width="9.5703125" style="15" bestFit="1" customWidth="1"/>
    <col min="4099" max="4099" width="13.140625" style="15" customWidth="1"/>
    <col min="4100" max="4105" width="9.7109375" style="15" bestFit="1" customWidth="1"/>
    <col min="4106" max="4106" width="9.5703125" style="15" bestFit="1" customWidth="1"/>
    <col min="4107" max="4351" width="9.140625" style="15"/>
    <col min="4352" max="4352" width="37.5703125" style="15" customWidth="1"/>
    <col min="4353" max="4354" width="9.5703125" style="15" bestFit="1" customWidth="1"/>
    <col min="4355" max="4355" width="13.140625" style="15" customWidth="1"/>
    <col min="4356" max="4361" width="9.7109375" style="15" bestFit="1" customWidth="1"/>
    <col min="4362" max="4362" width="9.5703125" style="15" bestFit="1" customWidth="1"/>
    <col min="4363" max="4607" width="9.140625" style="15"/>
    <col min="4608" max="4608" width="37.5703125" style="15" customWidth="1"/>
    <col min="4609" max="4610" width="9.5703125" style="15" bestFit="1" customWidth="1"/>
    <col min="4611" max="4611" width="13.140625" style="15" customWidth="1"/>
    <col min="4612" max="4617" width="9.7109375" style="15" bestFit="1" customWidth="1"/>
    <col min="4618" max="4618" width="9.5703125" style="15" bestFit="1" customWidth="1"/>
    <col min="4619" max="4863" width="9.140625" style="15"/>
    <col min="4864" max="4864" width="37.5703125" style="15" customWidth="1"/>
    <col min="4865" max="4866" width="9.5703125" style="15" bestFit="1" customWidth="1"/>
    <col min="4867" max="4867" width="13.140625" style="15" customWidth="1"/>
    <col min="4868" max="4873" width="9.7109375" style="15" bestFit="1" customWidth="1"/>
    <col min="4874" max="4874" width="9.5703125" style="15" bestFit="1" customWidth="1"/>
    <col min="4875" max="5119" width="9.140625" style="15"/>
    <col min="5120" max="5120" width="37.5703125" style="15" customWidth="1"/>
    <col min="5121" max="5122" width="9.5703125" style="15" bestFit="1" customWidth="1"/>
    <col min="5123" max="5123" width="13.140625" style="15" customWidth="1"/>
    <col min="5124" max="5129" width="9.7109375" style="15" bestFit="1" customWidth="1"/>
    <col min="5130" max="5130" width="9.5703125" style="15" bestFit="1" customWidth="1"/>
    <col min="5131" max="5375" width="9.140625" style="15"/>
    <col min="5376" max="5376" width="37.5703125" style="15" customWidth="1"/>
    <col min="5377" max="5378" width="9.5703125" style="15" bestFit="1" customWidth="1"/>
    <col min="5379" max="5379" width="13.140625" style="15" customWidth="1"/>
    <col min="5380" max="5385" width="9.7109375" style="15" bestFit="1" customWidth="1"/>
    <col min="5386" max="5386" width="9.5703125" style="15" bestFit="1" customWidth="1"/>
    <col min="5387" max="5631" width="9.140625" style="15"/>
    <col min="5632" max="5632" width="37.5703125" style="15" customWidth="1"/>
    <col min="5633" max="5634" width="9.5703125" style="15" bestFit="1" customWidth="1"/>
    <col min="5635" max="5635" width="13.140625" style="15" customWidth="1"/>
    <col min="5636" max="5641" width="9.7109375" style="15" bestFit="1" customWidth="1"/>
    <col min="5642" max="5642" width="9.5703125" style="15" bestFit="1" customWidth="1"/>
    <col min="5643" max="5887" width="9.140625" style="15"/>
    <col min="5888" max="5888" width="37.5703125" style="15" customWidth="1"/>
    <col min="5889" max="5890" width="9.5703125" style="15" bestFit="1" customWidth="1"/>
    <col min="5891" max="5891" width="13.140625" style="15" customWidth="1"/>
    <col min="5892" max="5897" width="9.7109375" style="15" bestFit="1" customWidth="1"/>
    <col min="5898" max="5898" width="9.5703125" style="15" bestFit="1" customWidth="1"/>
    <col min="5899" max="6143" width="9.140625" style="15"/>
    <col min="6144" max="6144" width="37.5703125" style="15" customWidth="1"/>
    <col min="6145" max="6146" width="9.5703125" style="15" bestFit="1" customWidth="1"/>
    <col min="6147" max="6147" width="13.140625" style="15" customWidth="1"/>
    <col min="6148" max="6153" width="9.7109375" style="15" bestFit="1" customWidth="1"/>
    <col min="6154" max="6154" width="9.5703125" style="15" bestFit="1" customWidth="1"/>
    <col min="6155" max="6399" width="9.140625" style="15"/>
    <col min="6400" max="6400" width="37.5703125" style="15" customWidth="1"/>
    <col min="6401" max="6402" width="9.5703125" style="15" bestFit="1" customWidth="1"/>
    <col min="6403" max="6403" width="13.140625" style="15" customWidth="1"/>
    <col min="6404" max="6409" width="9.7109375" style="15" bestFit="1" customWidth="1"/>
    <col min="6410" max="6410" width="9.5703125" style="15" bestFit="1" customWidth="1"/>
    <col min="6411" max="6655" width="9.140625" style="15"/>
    <col min="6656" max="6656" width="37.5703125" style="15" customWidth="1"/>
    <col min="6657" max="6658" width="9.5703125" style="15" bestFit="1" customWidth="1"/>
    <col min="6659" max="6659" width="13.140625" style="15" customWidth="1"/>
    <col min="6660" max="6665" width="9.7109375" style="15" bestFit="1" customWidth="1"/>
    <col min="6666" max="6666" width="9.5703125" style="15" bestFit="1" customWidth="1"/>
    <col min="6667" max="6911" width="9.140625" style="15"/>
    <col min="6912" max="6912" width="37.5703125" style="15" customWidth="1"/>
    <col min="6913" max="6914" width="9.5703125" style="15" bestFit="1" customWidth="1"/>
    <col min="6915" max="6915" width="13.140625" style="15" customWidth="1"/>
    <col min="6916" max="6921" width="9.7109375" style="15" bestFit="1" customWidth="1"/>
    <col min="6922" max="6922" width="9.5703125" style="15" bestFit="1" customWidth="1"/>
    <col min="6923" max="7167" width="9.140625" style="15"/>
    <col min="7168" max="7168" width="37.5703125" style="15" customWidth="1"/>
    <col min="7169" max="7170" width="9.5703125" style="15" bestFit="1" customWidth="1"/>
    <col min="7171" max="7171" width="13.140625" style="15" customWidth="1"/>
    <col min="7172" max="7177" width="9.7109375" style="15" bestFit="1" customWidth="1"/>
    <col min="7178" max="7178" width="9.5703125" style="15" bestFit="1" customWidth="1"/>
    <col min="7179" max="7423" width="9.140625" style="15"/>
    <col min="7424" max="7424" width="37.5703125" style="15" customWidth="1"/>
    <col min="7425" max="7426" width="9.5703125" style="15" bestFit="1" customWidth="1"/>
    <col min="7427" max="7427" width="13.140625" style="15" customWidth="1"/>
    <col min="7428" max="7433" width="9.7109375" style="15" bestFit="1" customWidth="1"/>
    <col min="7434" max="7434" width="9.5703125" style="15" bestFit="1" customWidth="1"/>
    <col min="7435" max="7679" width="9.140625" style="15"/>
    <col min="7680" max="7680" width="37.5703125" style="15" customWidth="1"/>
    <col min="7681" max="7682" width="9.5703125" style="15" bestFit="1" customWidth="1"/>
    <col min="7683" max="7683" width="13.140625" style="15" customWidth="1"/>
    <col min="7684" max="7689" width="9.7109375" style="15" bestFit="1" customWidth="1"/>
    <col min="7690" max="7690" width="9.5703125" style="15" bestFit="1" customWidth="1"/>
    <col min="7691" max="7935" width="9.140625" style="15"/>
    <col min="7936" max="7936" width="37.5703125" style="15" customWidth="1"/>
    <col min="7937" max="7938" width="9.5703125" style="15" bestFit="1" customWidth="1"/>
    <col min="7939" max="7939" width="13.140625" style="15" customWidth="1"/>
    <col min="7940" max="7945" width="9.7109375" style="15" bestFit="1" customWidth="1"/>
    <col min="7946" max="7946" width="9.5703125" style="15" bestFit="1" customWidth="1"/>
    <col min="7947" max="8191" width="9.140625" style="15"/>
    <col min="8192" max="8192" width="37.5703125" style="15" customWidth="1"/>
    <col min="8193" max="8194" width="9.5703125" style="15" bestFit="1" customWidth="1"/>
    <col min="8195" max="8195" width="13.140625" style="15" customWidth="1"/>
    <col min="8196" max="8201" width="9.7109375" style="15" bestFit="1" customWidth="1"/>
    <col min="8202" max="8202" width="9.5703125" style="15" bestFit="1" customWidth="1"/>
    <col min="8203" max="8447" width="9.140625" style="15"/>
    <col min="8448" max="8448" width="37.5703125" style="15" customWidth="1"/>
    <col min="8449" max="8450" width="9.5703125" style="15" bestFit="1" customWidth="1"/>
    <col min="8451" max="8451" width="13.140625" style="15" customWidth="1"/>
    <col min="8452" max="8457" width="9.7109375" style="15" bestFit="1" customWidth="1"/>
    <col min="8458" max="8458" width="9.5703125" style="15" bestFit="1" customWidth="1"/>
    <col min="8459" max="8703" width="9.140625" style="15"/>
    <col min="8704" max="8704" width="37.5703125" style="15" customWidth="1"/>
    <col min="8705" max="8706" width="9.5703125" style="15" bestFit="1" customWidth="1"/>
    <col min="8707" max="8707" width="13.140625" style="15" customWidth="1"/>
    <col min="8708" max="8713" width="9.7109375" style="15" bestFit="1" customWidth="1"/>
    <col min="8714" max="8714" width="9.5703125" style="15" bestFit="1" customWidth="1"/>
    <col min="8715" max="8959" width="9.140625" style="15"/>
    <col min="8960" max="8960" width="37.5703125" style="15" customWidth="1"/>
    <col min="8961" max="8962" width="9.5703125" style="15" bestFit="1" customWidth="1"/>
    <col min="8963" max="8963" width="13.140625" style="15" customWidth="1"/>
    <col min="8964" max="8969" width="9.7109375" style="15" bestFit="1" customWidth="1"/>
    <col min="8970" max="8970" width="9.5703125" style="15" bestFit="1" customWidth="1"/>
    <col min="8971" max="9215" width="9.140625" style="15"/>
    <col min="9216" max="9216" width="37.5703125" style="15" customWidth="1"/>
    <col min="9217" max="9218" width="9.5703125" style="15" bestFit="1" customWidth="1"/>
    <col min="9219" max="9219" width="13.140625" style="15" customWidth="1"/>
    <col min="9220" max="9225" width="9.7109375" style="15" bestFit="1" customWidth="1"/>
    <col min="9226" max="9226" width="9.5703125" style="15" bestFit="1" customWidth="1"/>
    <col min="9227" max="9471" width="9.140625" style="15"/>
    <col min="9472" max="9472" width="37.5703125" style="15" customWidth="1"/>
    <col min="9473" max="9474" width="9.5703125" style="15" bestFit="1" customWidth="1"/>
    <col min="9475" max="9475" width="13.140625" style="15" customWidth="1"/>
    <col min="9476" max="9481" width="9.7109375" style="15" bestFit="1" customWidth="1"/>
    <col min="9482" max="9482" width="9.5703125" style="15" bestFit="1" customWidth="1"/>
    <col min="9483" max="9727" width="9.140625" style="15"/>
    <col min="9728" max="9728" width="37.5703125" style="15" customWidth="1"/>
    <col min="9729" max="9730" width="9.5703125" style="15" bestFit="1" customWidth="1"/>
    <col min="9731" max="9731" width="13.140625" style="15" customWidth="1"/>
    <col min="9732" max="9737" width="9.7109375" style="15" bestFit="1" customWidth="1"/>
    <col min="9738" max="9738" width="9.5703125" style="15" bestFit="1" customWidth="1"/>
    <col min="9739" max="9983" width="9.140625" style="15"/>
    <col min="9984" max="9984" width="37.5703125" style="15" customWidth="1"/>
    <col min="9985" max="9986" width="9.5703125" style="15" bestFit="1" customWidth="1"/>
    <col min="9987" max="9987" width="13.140625" style="15" customWidth="1"/>
    <col min="9988" max="9993" width="9.7109375" style="15" bestFit="1" customWidth="1"/>
    <col min="9994" max="9994" width="9.5703125" style="15" bestFit="1" customWidth="1"/>
    <col min="9995" max="10239" width="9.140625" style="15"/>
    <col min="10240" max="10240" width="37.5703125" style="15" customWidth="1"/>
    <col min="10241" max="10242" width="9.5703125" style="15" bestFit="1" customWidth="1"/>
    <col min="10243" max="10243" width="13.140625" style="15" customWidth="1"/>
    <col min="10244" max="10249" width="9.7109375" style="15" bestFit="1" customWidth="1"/>
    <col min="10250" max="10250" width="9.5703125" style="15" bestFit="1" customWidth="1"/>
    <col min="10251" max="10495" width="9.140625" style="15"/>
    <col min="10496" max="10496" width="37.5703125" style="15" customWidth="1"/>
    <col min="10497" max="10498" width="9.5703125" style="15" bestFit="1" customWidth="1"/>
    <col min="10499" max="10499" width="13.140625" style="15" customWidth="1"/>
    <col min="10500" max="10505" width="9.7109375" style="15" bestFit="1" customWidth="1"/>
    <col min="10506" max="10506" width="9.5703125" style="15" bestFit="1" customWidth="1"/>
    <col min="10507" max="10751" width="9.140625" style="15"/>
    <col min="10752" max="10752" width="37.5703125" style="15" customWidth="1"/>
    <col min="10753" max="10754" width="9.5703125" style="15" bestFit="1" customWidth="1"/>
    <col min="10755" max="10755" width="13.140625" style="15" customWidth="1"/>
    <col min="10756" max="10761" width="9.7109375" style="15" bestFit="1" customWidth="1"/>
    <col min="10762" max="10762" width="9.5703125" style="15" bestFit="1" customWidth="1"/>
    <col min="10763" max="11007" width="9.140625" style="15"/>
    <col min="11008" max="11008" width="37.5703125" style="15" customWidth="1"/>
    <col min="11009" max="11010" width="9.5703125" style="15" bestFit="1" customWidth="1"/>
    <col min="11011" max="11011" width="13.140625" style="15" customWidth="1"/>
    <col min="11012" max="11017" width="9.7109375" style="15" bestFit="1" customWidth="1"/>
    <col min="11018" max="11018" width="9.5703125" style="15" bestFit="1" customWidth="1"/>
    <col min="11019" max="11263" width="9.140625" style="15"/>
    <col min="11264" max="11264" width="37.5703125" style="15" customWidth="1"/>
    <col min="11265" max="11266" width="9.5703125" style="15" bestFit="1" customWidth="1"/>
    <col min="11267" max="11267" width="13.140625" style="15" customWidth="1"/>
    <col min="11268" max="11273" width="9.7109375" style="15" bestFit="1" customWidth="1"/>
    <col min="11274" max="11274" width="9.5703125" style="15" bestFit="1" customWidth="1"/>
    <col min="11275" max="11519" width="9.140625" style="15"/>
    <col min="11520" max="11520" width="37.5703125" style="15" customWidth="1"/>
    <col min="11521" max="11522" width="9.5703125" style="15" bestFit="1" customWidth="1"/>
    <col min="11523" max="11523" width="13.140625" style="15" customWidth="1"/>
    <col min="11524" max="11529" width="9.7109375" style="15" bestFit="1" customWidth="1"/>
    <col min="11530" max="11530" width="9.5703125" style="15" bestFit="1" customWidth="1"/>
    <col min="11531" max="11775" width="9.140625" style="15"/>
    <col min="11776" max="11776" width="37.5703125" style="15" customWidth="1"/>
    <col min="11777" max="11778" width="9.5703125" style="15" bestFit="1" customWidth="1"/>
    <col min="11779" max="11779" width="13.140625" style="15" customWidth="1"/>
    <col min="11780" max="11785" width="9.7109375" style="15" bestFit="1" customWidth="1"/>
    <col min="11786" max="11786" width="9.5703125" style="15" bestFit="1" customWidth="1"/>
    <col min="11787" max="12031" width="9.140625" style="15"/>
    <col min="12032" max="12032" width="37.5703125" style="15" customWidth="1"/>
    <col min="12033" max="12034" width="9.5703125" style="15" bestFit="1" customWidth="1"/>
    <col min="12035" max="12035" width="13.140625" style="15" customWidth="1"/>
    <col min="12036" max="12041" width="9.7109375" style="15" bestFit="1" customWidth="1"/>
    <col min="12042" max="12042" width="9.5703125" style="15" bestFit="1" customWidth="1"/>
    <col min="12043" max="12287" width="9.140625" style="15"/>
    <col min="12288" max="12288" width="37.5703125" style="15" customWidth="1"/>
    <col min="12289" max="12290" width="9.5703125" style="15" bestFit="1" customWidth="1"/>
    <col min="12291" max="12291" width="13.140625" style="15" customWidth="1"/>
    <col min="12292" max="12297" width="9.7109375" style="15" bestFit="1" customWidth="1"/>
    <col min="12298" max="12298" width="9.5703125" style="15" bestFit="1" customWidth="1"/>
    <col min="12299" max="12543" width="9.140625" style="15"/>
    <col min="12544" max="12544" width="37.5703125" style="15" customWidth="1"/>
    <col min="12545" max="12546" width="9.5703125" style="15" bestFit="1" customWidth="1"/>
    <col min="12547" max="12547" width="13.140625" style="15" customWidth="1"/>
    <col min="12548" max="12553" width="9.7109375" style="15" bestFit="1" customWidth="1"/>
    <col min="12554" max="12554" width="9.5703125" style="15" bestFit="1" customWidth="1"/>
    <col min="12555" max="12799" width="9.140625" style="15"/>
    <col min="12800" max="12800" width="37.5703125" style="15" customWidth="1"/>
    <col min="12801" max="12802" width="9.5703125" style="15" bestFit="1" customWidth="1"/>
    <col min="12803" max="12803" width="13.140625" style="15" customWidth="1"/>
    <col min="12804" max="12809" width="9.7109375" style="15" bestFit="1" customWidth="1"/>
    <col min="12810" max="12810" width="9.5703125" style="15" bestFit="1" customWidth="1"/>
    <col min="12811" max="13055" width="9.140625" style="15"/>
    <col min="13056" max="13056" width="37.5703125" style="15" customWidth="1"/>
    <col min="13057" max="13058" width="9.5703125" style="15" bestFit="1" customWidth="1"/>
    <col min="13059" max="13059" width="13.140625" style="15" customWidth="1"/>
    <col min="13060" max="13065" width="9.7109375" style="15" bestFit="1" customWidth="1"/>
    <col min="13066" max="13066" width="9.5703125" style="15" bestFit="1" customWidth="1"/>
    <col min="13067" max="13311" width="9.140625" style="15"/>
    <col min="13312" max="13312" width="37.5703125" style="15" customWidth="1"/>
    <col min="13313" max="13314" width="9.5703125" style="15" bestFit="1" customWidth="1"/>
    <col min="13315" max="13315" width="13.140625" style="15" customWidth="1"/>
    <col min="13316" max="13321" width="9.7109375" style="15" bestFit="1" customWidth="1"/>
    <col min="13322" max="13322" width="9.5703125" style="15" bestFit="1" customWidth="1"/>
    <col min="13323" max="13567" width="9.140625" style="15"/>
    <col min="13568" max="13568" width="37.5703125" style="15" customWidth="1"/>
    <col min="13569" max="13570" width="9.5703125" style="15" bestFit="1" customWidth="1"/>
    <col min="13571" max="13571" width="13.140625" style="15" customWidth="1"/>
    <col min="13572" max="13577" width="9.7109375" style="15" bestFit="1" customWidth="1"/>
    <col min="13578" max="13578" width="9.5703125" style="15" bestFit="1" customWidth="1"/>
    <col min="13579" max="13823" width="9.140625" style="15"/>
    <col min="13824" max="13824" width="37.5703125" style="15" customWidth="1"/>
    <col min="13825" max="13826" width="9.5703125" style="15" bestFit="1" customWidth="1"/>
    <col min="13827" max="13827" width="13.140625" style="15" customWidth="1"/>
    <col min="13828" max="13833" width="9.7109375" style="15" bestFit="1" customWidth="1"/>
    <col min="13834" max="13834" width="9.5703125" style="15" bestFit="1" customWidth="1"/>
    <col min="13835" max="14079" width="9.140625" style="15"/>
    <col min="14080" max="14080" width="37.5703125" style="15" customWidth="1"/>
    <col min="14081" max="14082" width="9.5703125" style="15" bestFit="1" customWidth="1"/>
    <col min="14083" max="14083" width="13.140625" style="15" customWidth="1"/>
    <col min="14084" max="14089" width="9.7109375" style="15" bestFit="1" customWidth="1"/>
    <col min="14090" max="14090" width="9.5703125" style="15" bestFit="1" customWidth="1"/>
    <col min="14091" max="14335" width="9.140625" style="15"/>
    <col min="14336" max="14336" width="37.5703125" style="15" customWidth="1"/>
    <col min="14337" max="14338" width="9.5703125" style="15" bestFit="1" customWidth="1"/>
    <col min="14339" max="14339" width="13.140625" style="15" customWidth="1"/>
    <col min="14340" max="14345" width="9.7109375" style="15" bestFit="1" customWidth="1"/>
    <col min="14346" max="14346" width="9.5703125" style="15" bestFit="1" customWidth="1"/>
    <col min="14347" max="14591" width="9.140625" style="15"/>
    <col min="14592" max="14592" width="37.5703125" style="15" customWidth="1"/>
    <col min="14593" max="14594" width="9.5703125" style="15" bestFit="1" customWidth="1"/>
    <col min="14595" max="14595" width="13.140625" style="15" customWidth="1"/>
    <col min="14596" max="14601" width="9.7109375" style="15" bestFit="1" customWidth="1"/>
    <col min="14602" max="14602" width="9.5703125" style="15" bestFit="1" customWidth="1"/>
    <col min="14603" max="14847" width="9.140625" style="15"/>
    <col min="14848" max="14848" width="37.5703125" style="15" customWidth="1"/>
    <col min="14849" max="14850" width="9.5703125" style="15" bestFit="1" customWidth="1"/>
    <col min="14851" max="14851" width="13.140625" style="15" customWidth="1"/>
    <col min="14852" max="14857" width="9.7109375" style="15" bestFit="1" customWidth="1"/>
    <col min="14858" max="14858" width="9.5703125" style="15" bestFit="1" customWidth="1"/>
    <col min="14859" max="15103" width="9.140625" style="15"/>
    <col min="15104" max="15104" width="37.5703125" style="15" customWidth="1"/>
    <col min="15105" max="15106" width="9.5703125" style="15" bestFit="1" customWidth="1"/>
    <col min="15107" max="15107" width="13.140625" style="15" customWidth="1"/>
    <col min="15108" max="15113" width="9.7109375" style="15" bestFit="1" customWidth="1"/>
    <col min="15114" max="15114" width="9.5703125" style="15" bestFit="1" customWidth="1"/>
    <col min="15115" max="15359" width="9.140625" style="15"/>
    <col min="15360" max="15360" width="37.5703125" style="15" customWidth="1"/>
    <col min="15361" max="15362" width="9.5703125" style="15" bestFit="1" customWidth="1"/>
    <col min="15363" max="15363" width="13.140625" style="15" customWidth="1"/>
    <col min="15364" max="15369" width="9.7109375" style="15" bestFit="1" customWidth="1"/>
    <col min="15370" max="15370" width="9.5703125" style="15" bestFit="1" customWidth="1"/>
    <col min="15371" max="15615" width="9.140625" style="15"/>
    <col min="15616" max="15616" width="37.5703125" style="15" customWidth="1"/>
    <col min="15617" max="15618" width="9.5703125" style="15" bestFit="1" customWidth="1"/>
    <col min="15619" max="15619" width="13.140625" style="15" customWidth="1"/>
    <col min="15620" max="15625" width="9.7109375" style="15" bestFit="1" customWidth="1"/>
    <col min="15626" max="15626" width="9.5703125" style="15" bestFit="1" customWidth="1"/>
    <col min="15627" max="15871" width="9.140625" style="15"/>
    <col min="15872" max="15872" width="37.5703125" style="15" customWidth="1"/>
    <col min="15873" max="15874" width="9.5703125" style="15" bestFit="1" customWidth="1"/>
    <col min="15875" max="15875" width="13.140625" style="15" customWidth="1"/>
    <col min="15876" max="15881" width="9.7109375" style="15" bestFit="1" customWidth="1"/>
    <col min="15882" max="15882" width="9.5703125" style="15" bestFit="1" customWidth="1"/>
    <col min="15883" max="16127" width="9.140625" style="15"/>
    <col min="16128" max="16128" width="37.5703125" style="15" customWidth="1"/>
    <col min="16129" max="16130" width="9.5703125" style="15" bestFit="1" customWidth="1"/>
    <col min="16131" max="16131" width="13.140625" style="15" customWidth="1"/>
    <col min="16132" max="16137" width="9.7109375" style="15" bestFit="1" customWidth="1"/>
    <col min="16138" max="16138" width="9.5703125" style="15" bestFit="1" customWidth="1"/>
    <col min="16139" max="16384" width="9.140625" style="15"/>
  </cols>
  <sheetData>
    <row r="1" spans="1:12" s="273" customFormat="1" ht="23.25" x14ac:dyDescent="0.35">
      <c r="A1" s="245" t="str">
        <f>IS!A1</f>
        <v>Colgate-Palmolive Company</v>
      </c>
      <c r="D1" s="301" t="s">
        <v>300</v>
      </c>
      <c r="H1" s="274"/>
    </row>
    <row r="2" spans="1:12" s="256" customFormat="1" x14ac:dyDescent="0.2"/>
    <row r="3" spans="1:12" s="256" customFormat="1" ht="20.25" x14ac:dyDescent="0.3">
      <c r="A3" s="275" t="s">
        <v>187</v>
      </c>
    </row>
    <row r="5" spans="1:12" s="308" customFormat="1" ht="15.75" thickBot="1" x14ac:dyDescent="0.3">
      <c r="B5" s="44"/>
      <c r="C5" s="43">
        <f>BS!C5</f>
        <v>42735</v>
      </c>
      <c r="D5" s="43">
        <f>BS!D5</f>
        <v>43100</v>
      </c>
      <c r="E5" s="43">
        <f>BS!E5</f>
        <v>43465</v>
      </c>
      <c r="F5" s="43">
        <f>BS!F5</f>
        <v>43830</v>
      </c>
      <c r="G5" s="43">
        <f>BS!G5</f>
        <v>44196</v>
      </c>
      <c r="H5" s="43">
        <f>BS!H5</f>
        <v>44561</v>
      </c>
      <c r="I5" s="43">
        <f>BS!I5</f>
        <v>44926</v>
      </c>
      <c r="J5" s="43">
        <f>BS!J5</f>
        <v>45291</v>
      </c>
      <c r="K5" s="43">
        <f>BS!K5</f>
        <v>45657</v>
      </c>
      <c r="L5" s="43">
        <f>BS!L5</f>
        <v>46022</v>
      </c>
    </row>
    <row r="6" spans="1:12" ht="15" x14ac:dyDescent="0.2">
      <c r="B6" s="15" t="s">
        <v>92</v>
      </c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12" x14ac:dyDescent="0.2">
      <c r="B7" s="15" t="s">
        <v>107</v>
      </c>
      <c r="C7" s="90"/>
      <c r="D7" s="90"/>
      <c r="E7" s="280"/>
      <c r="F7" s="280"/>
      <c r="G7" s="280"/>
      <c r="H7" s="285"/>
      <c r="I7" s="285"/>
      <c r="J7" s="285"/>
      <c r="K7" s="285"/>
      <c r="L7" s="285"/>
    </row>
    <row r="8" spans="1:12" x14ac:dyDescent="0.2">
      <c r="B8" s="55" t="s">
        <v>108</v>
      </c>
      <c r="C8" s="56"/>
      <c r="D8" s="56"/>
      <c r="E8" s="56"/>
      <c r="F8" s="56"/>
      <c r="G8" s="56"/>
      <c r="H8" s="57"/>
      <c r="I8" s="57"/>
      <c r="J8" s="57"/>
      <c r="K8" s="57"/>
      <c r="L8" s="57"/>
    </row>
    <row r="10" spans="1:12" x14ac:dyDescent="0.2">
      <c r="B10" s="15" t="s">
        <v>109</v>
      </c>
      <c r="C10" s="126"/>
      <c r="D10" s="126"/>
      <c r="E10" s="126"/>
      <c r="F10" s="126"/>
      <c r="G10" s="126"/>
      <c r="H10" s="111"/>
      <c r="I10" s="111"/>
      <c r="J10" s="111"/>
      <c r="K10" s="111"/>
      <c r="L10" s="111"/>
    </row>
    <row r="11" spans="1:12" x14ac:dyDescent="0.2">
      <c r="B11" s="15" t="s">
        <v>107</v>
      </c>
      <c r="C11" s="126"/>
      <c r="D11" s="127"/>
      <c r="E11" s="127"/>
      <c r="F11" s="127"/>
      <c r="G11" s="127"/>
      <c r="H11" s="58"/>
      <c r="I11" s="58"/>
      <c r="J11" s="58"/>
      <c r="K11" s="58"/>
      <c r="L11" s="58"/>
    </row>
    <row r="12" spans="1:12" x14ac:dyDescent="0.2">
      <c r="B12" s="15" t="s">
        <v>110</v>
      </c>
      <c r="C12" s="126"/>
      <c r="D12" s="128"/>
      <c r="E12" s="128"/>
      <c r="F12" s="128"/>
      <c r="G12" s="128"/>
      <c r="H12" s="59"/>
      <c r="I12" s="59"/>
      <c r="J12" s="59"/>
      <c r="K12" s="59"/>
      <c r="L12" s="59"/>
    </row>
    <row r="13" spans="1:12" ht="15" thickBot="1" x14ac:dyDescent="0.25">
      <c r="B13" s="163" t="s">
        <v>111</v>
      </c>
      <c r="C13" s="175"/>
      <c r="D13" s="175"/>
      <c r="E13" s="175"/>
      <c r="F13" s="175"/>
      <c r="G13" s="175"/>
      <c r="H13" s="286"/>
      <c r="I13" s="286"/>
      <c r="J13" s="286"/>
      <c r="K13" s="286"/>
      <c r="L13" s="286"/>
    </row>
    <row r="16" spans="1:12" ht="15.75" thickBot="1" x14ac:dyDescent="0.3">
      <c r="B16" s="60" t="s">
        <v>276</v>
      </c>
      <c r="C16" s="61"/>
      <c r="D16" s="61"/>
      <c r="E16" s="61"/>
      <c r="F16" s="43">
        <f>F5</f>
        <v>43830</v>
      </c>
      <c r="G16" s="43">
        <f>G5</f>
        <v>44196</v>
      </c>
      <c r="H16" s="61" t="s">
        <v>112</v>
      </c>
      <c r="I16" s="61"/>
      <c r="J16" s="62" t="s">
        <v>113</v>
      </c>
    </row>
    <row r="17" spans="2:19" x14ac:dyDescent="0.2">
      <c r="B17" s="63" t="s">
        <v>114</v>
      </c>
      <c r="F17" s="176">
        <v>153</v>
      </c>
      <c r="G17" s="64">
        <v>166</v>
      </c>
      <c r="H17" s="65" t="s">
        <v>115</v>
      </c>
      <c r="J17" s="66"/>
    </row>
    <row r="18" spans="2:19" ht="15" x14ac:dyDescent="0.25">
      <c r="B18" s="63" t="s">
        <v>116</v>
      </c>
      <c r="F18" s="176">
        <v>1600</v>
      </c>
      <c r="G18" s="64">
        <v>1623</v>
      </c>
      <c r="H18" s="287">
        <v>40</v>
      </c>
      <c r="J18" s="66"/>
    </row>
    <row r="19" spans="2:19" ht="15" x14ac:dyDescent="0.25">
      <c r="B19" s="63" t="s">
        <v>117</v>
      </c>
      <c r="F19" s="176">
        <v>5309</v>
      </c>
      <c r="G19" s="64">
        <v>5409</v>
      </c>
      <c r="H19" s="287">
        <v>15</v>
      </c>
      <c r="J19" s="66"/>
    </row>
    <row r="20" spans="2:19" ht="15" x14ac:dyDescent="0.25">
      <c r="B20" s="63" t="s">
        <v>185</v>
      </c>
      <c r="F20" s="176">
        <v>1518</v>
      </c>
      <c r="G20" s="64">
        <v>1553</v>
      </c>
      <c r="H20" s="287">
        <v>15</v>
      </c>
      <c r="J20" s="66"/>
    </row>
    <row r="21" spans="2:19" ht="15" thickBot="1" x14ac:dyDescent="0.25">
      <c r="B21" s="67" t="s">
        <v>118</v>
      </c>
      <c r="C21" s="70"/>
      <c r="D21" s="70"/>
      <c r="E21" s="70"/>
      <c r="F21" s="68">
        <f>SUM(F17:F20)</f>
        <v>8580</v>
      </c>
      <c r="G21" s="68">
        <f>SUM(G17:G20)</f>
        <v>8751</v>
      </c>
      <c r="H21" s="69"/>
      <c r="I21" s="70"/>
      <c r="J21" s="71"/>
    </row>
    <row r="22" spans="2:19" ht="15" thickTop="1" x14ac:dyDescent="0.2"/>
    <row r="23" spans="2:19" ht="15" x14ac:dyDescent="0.25">
      <c r="B23" s="72"/>
      <c r="C23" s="61"/>
      <c r="D23" s="61"/>
      <c r="E23" s="61"/>
      <c r="F23" s="73"/>
      <c r="G23" s="73"/>
      <c r="H23" s="73"/>
      <c r="I23" s="73"/>
      <c r="J23" s="73"/>
      <c r="K23" s="73"/>
      <c r="L23" s="73"/>
      <c r="S23" s="309"/>
    </row>
    <row r="24" spans="2:19" ht="15" x14ac:dyDescent="0.25">
      <c r="B24" s="74" t="s">
        <v>119</v>
      </c>
      <c r="C24" s="74"/>
      <c r="D24" s="74"/>
      <c r="E24" s="74"/>
      <c r="F24" s="75"/>
      <c r="G24" s="75"/>
      <c r="H24" s="75"/>
      <c r="I24" s="75"/>
      <c r="J24" s="75"/>
      <c r="K24" s="75"/>
      <c r="L24" s="75"/>
      <c r="S24" s="41"/>
    </row>
    <row r="25" spans="2:19" ht="15" thickBot="1" x14ac:dyDescent="0.25">
      <c r="B25" s="15" t="s">
        <v>120</v>
      </c>
    </row>
    <row r="26" spans="2:19" x14ac:dyDescent="0.2">
      <c r="B26" s="148" t="str">
        <f>B17</f>
        <v xml:space="preserve">Land </v>
      </c>
      <c r="C26" s="149"/>
      <c r="D26" s="149"/>
      <c r="E26" s="149"/>
      <c r="F26" s="150"/>
      <c r="G26" s="150"/>
      <c r="H26" s="150"/>
      <c r="I26" s="150"/>
      <c r="J26" s="150"/>
      <c r="K26" s="150"/>
      <c r="L26" s="150"/>
    </row>
    <row r="27" spans="2:19" x14ac:dyDescent="0.2">
      <c r="B27" s="151" t="str">
        <f>B18</f>
        <v>Building Improvements</v>
      </c>
      <c r="C27" s="76"/>
      <c r="D27" s="76"/>
      <c r="E27" s="76"/>
      <c r="F27" s="77"/>
      <c r="G27" s="77"/>
      <c r="H27" s="77"/>
      <c r="I27" s="77"/>
      <c r="J27" s="77"/>
      <c r="K27" s="77"/>
      <c r="L27" s="77"/>
    </row>
    <row r="28" spans="2:19" x14ac:dyDescent="0.2">
      <c r="B28" s="151" t="str">
        <f>B19</f>
        <v>Machinery and equipment</v>
      </c>
      <c r="C28" s="76"/>
      <c r="D28" s="76"/>
      <c r="E28" s="76"/>
      <c r="F28" s="77"/>
      <c r="G28" s="77"/>
      <c r="H28" s="77"/>
      <c r="I28" s="77"/>
      <c r="J28" s="77"/>
      <c r="K28" s="77"/>
      <c r="L28" s="77"/>
    </row>
    <row r="29" spans="2:19" ht="15" thickBot="1" x14ac:dyDescent="0.25">
      <c r="B29" s="152" t="str">
        <f>B20</f>
        <v>Other Equipment</v>
      </c>
      <c r="C29" s="134"/>
      <c r="D29" s="134"/>
      <c r="E29" s="134"/>
      <c r="F29" s="153"/>
      <c r="G29" s="153"/>
      <c r="H29" s="153"/>
      <c r="I29" s="153"/>
      <c r="J29" s="153"/>
      <c r="K29" s="153"/>
      <c r="L29" s="153"/>
    </row>
    <row r="32" spans="2:19" ht="15" x14ac:dyDescent="0.25">
      <c r="B32" s="147" t="s">
        <v>121</v>
      </c>
      <c r="C32" s="147"/>
      <c r="D32" s="147"/>
      <c r="E32" s="147"/>
      <c r="F32" s="147"/>
      <c r="G32" s="147"/>
      <c r="H32" s="147"/>
      <c r="I32" s="147"/>
      <c r="J32" s="147"/>
      <c r="K32" s="147"/>
      <c r="L32" s="147"/>
    </row>
    <row r="33" spans="2:12" x14ac:dyDescent="0.2">
      <c r="B33" s="63" t="s">
        <v>122</v>
      </c>
      <c r="C33" s="78"/>
      <c r="D33" s="15" t="s">
        <v>123</v>
      </c>
    </row>
    <row r="34" spans="2:12" x14ac:dyDescent="0.2">
      <c r="B34" s="63" t="s">
        <v>124</v>
      </c>
      <c r="C34" s="78"/>
      <c r="F34" s="111"/>
      <c r="H34" s="41"/>
      <c r="I34" s="41"/>
      <c r="J34" s="41"/>
      <c r="K34" s="41"/>
      <c r="L34" s="41"/>
    </row>
    <row r="35" spans="2:12" x14ac:dyDescent="0.2">
      <c r="B35" s="63" t="s">
        <v>125</v>
      </c>
      <c r="C35" s="78"/>
      <c r="F35" s="79"/>
      <c r="G35" s="79"/>
      <c r="H35" s="79"/>
      <c r="I35" s="79"/>
      <c r="J35" s="79"/>
      <c r="K35" s="79"/>
      <c r="L35" s="79"/>
    </row>
    <row r="36" spans="2:12" x14ac:dyDescent="0.2">
      <c r="B36" s="63"/>
      <c r="C36" s="78"/>
    </row>
    <row r="37" spans="2:12" ht="15" x14ac:dyDescent="0.25">
      <c r="C37" s="91" t="s">
        <v>126</v>
      </c>
      <c r="D37" s="80" t="s">
        <v>122</v>
      </c>
      <c r="E37" s="80"/>
      <c r="I37" s="59"/>
      <c r="J37" s="96"/>
      <c r="K37" s="96"/>
      <c r="L37" s="96"/>
    </row>
    <row r="38" spans="2:12" x14ac:dyDescent="0.2">
      <c r="B38" s="15">
        <v>2021</v>
      </c>
      <c r="C38" s="81"/>
      <c r="D38" s="78"/>
      <c r="E38" s="15" t="s">
        <v>123</v>
      </c>
      <c r="F38" s="59"/>
      <c r="G38" s="59"/>
      <c r="H38" s="59"/>
      <c r="I38" s="59"/>
      <c r="J38" s="59"/>
      <c r="K38" s="59"/>
      <c r="L38" s="59"/>
    </row>
    <row r="39" spans="2:12" x14ac:dyDescent="0.2">
      <c r="B39" s="15">
        <f t="shared" ref="B39:B42" si="0">B38+1</f>
        <v>2022</v>
      </c>
      <c r="C39" s="82"/>
      <c r="D39" s="78"/>
      <c r="F39" s="59"/>
      <c r="G39" s="59"/>
      <c r="H39" s="59"/>
      <c r="I39" s="59"/>
      <c r="J39" s="59"/>
      <c r="K39" s="59"/>
      <c r="L39" s="59"/>
    </row>
    <row r="40" spans="2:12" x14ac:dyDescent="0.2">
      <c r="B40" s="15">
        <f t="shared" si="0"/>
        <v>2023</v>
      </c>
      <c r="C40" s="83"/>
      <c r="D40" s="78"/>
      <c r="F40" s="59"/>
      <c r="G40" s="59"/>
      <c r="H40" s="59"/>
      <c r="I40" s="59"/>
      <c r="J40" s="59"/>
      <c r="K40" s="59"/>
      <c r="L40" s="59"/>
    </row>
    <row r="41" spans="2:12" x14ac:dyDescent="0.2">
      <c r="B41" s="15">
        <f t="shared" si="0"/>
        <v>2024</v>
      </c>
      <c r="C41" s="83"/>
      <c r="D41" s="78"/>
      <c r="F41" s="59"/>
      <c r="G41" s="59"/>
      <c r="H41" s="59"/>
      <c r="I41" s="59"/>
      <c r="J41" s="59"/>
      <c r="K41" s="59"/>
      <c r="L41" s="59"/>
    </row>
    <row r="42" spans="2:12" x14ac:dyDescent="0.2">
      <c r="B42" s="15">
        <f t="shared" si="0"/>
        <v>2025</v>
      </c>
      <c r="C42" s="83"/>
      <c r="D42" s="78"/>
      <c r="F42" s="59"/>
      <c r="G42" s="59"/>
      <c r="H42" s="59"/>
      <c r="I42" s="59"/>
      <c r="J42" s="59"/>
      <c r="K42" s="59"/>
      <c r="L42" s="59"/>
    </row>
    <row r="44" spans="2:12" ht="15.75" thickBot="1" x14ac:dyDescent="0.3">
      <c r="B44" s="84" t="s">
        <v>127</v>
      </c>
      <c r="C44" s="84"/>
      <c r="D44" s="84"/>
      <c r="E44" s="84"/>
      <c r="F44" s="85"/>
      <c r="G44" s="85"/>
      <c r="H44" s="85"/>
      <c r="I44" s="85"/>
      <c r="J44" s="85"/>
      <c r="K44" s="85"/>
      <c r="L44" s="85"/>
    </row>
    <row r="45" spans="2:12" ht="15" thickTop="1" x14ac:dyDescent="0.2"/>
    <row r="46" spans="2:12" ht="15" x14ac:dyDescent="0.25">
      <c r="B46" s="147" t="s">
        <v>128</v>
      </c>
      <c r="C46" s="147"/>
      <c r="D46" s="147"/>
      <c r="E46" s="147"/>
      <c r="F46" s="147"/>
      <c r="G46" s="147"/>
      <c r="H46" s="147"/>
      <c r="I46" s="147"/>
      <c r="J46" s="147"/>
      <c r="K46" s="147"/>
      <c r="L46" s="147"/>
    </row>
    <row r="47" spans="2:12" x14ac:dyDescent="0.2">
      <c r="B47" s="63" t="s">
        <v>122</v>
      </c>
      <c r="C47" s="78"/>
      <c r="D47" s="15" t="s">
        <v>123</v>
      </c>
    </row>
    <row r="48" spans="2:12" x14ac:dyDescent="0.2">
      <c r="B48" s="63" t="s">
        <v>128</v>
      </c>
      <c r="C48" s="78"/>
    </row>
    <row r="49" spans="2:12" x14ac:dyDescent="0.2">
      <c r="B49" s="63" t="s">
        <v>125</v>
      </c>
      <c r="C49" s="78"/>
      <c r="F49" s="79"/>
      <c r="G49" s="79"/>
      <c r="H49" s="41"/>
      <c r="I49" s="41"/>
      <c r="J49" s="41"/>
      <c r="K49" s="41"/>
      <c r="L49" s="41"/>
    </row>
    <row r="50" spans="2:12" x14ac:dyDescent="0.2">
      <c r="H50" s="79"/>
      <c r="I50" s="79"/>
      <c r="J50" s="79"/>
      <c r="K50" s="79"/>
      <c r="L50" s="79"/>
    </row>
    <row r="51" spans="2:12" ht="15" x14ac:dyDescent="0.25">
      <c r="C51" s="16" t="s">
        <v>126</v>
      </c>
      <c r="D51" s="80" t="s">
        <v>122</v>
      </c>
      <c r="E51" s="80"/>
    </row>
    <row r="52" spans="2:12" x14ac:dyDescent="0.2">
      <c r="B52" s="15">
        <v>2021</v>
      </c>
      <c r="C52" s="81"/>
      <c r="D52" s="78"/>
      <c r="E52" s="15" t="s">
        <v>123</v>
      </c>
      <c r="F52" s="59"/>
      <c r="G52" s="59"/>
      <c r="H52" s="59"/>
      <c r="I52" s="59"/>
      <c r="J52" s="59"/>
      <c r="K52" s="59"/>
      <c r="L52" s="59"/>
    </row>
    <row r="53" spans="2:12" x14ac:dyDescent="0.2">
      <c r="B53" s="15">
        <f t="shared" ref="B53:B56" si="1">B52+1</f>
        <v>2022</v>
      </c>
      <c r="C53" s="82"/>
      <c r="D53" s="78"/>
      <c r="F53" s="59"/>
      <c r="G53" s="59"/>
      <c r="H53" s="59"/>
      <c r="I53" s="59"/>
      <c r="J53" s="59"/>
      <c r="K53" s="59"/>
      <c r="L53" s="59"/>
    </row>
    <row r="54" spans="2:12" x14ac:dyDescent="0.2">
      <c r="B54" s="15">
        <f t="shared" si="1"/>
        <v>2023</v>
      </c>
      <c r="C54" s="83"/>
      <c r="D54" s="78"/>
      <c r="F54" s="59"/>
      <c r="G54" s="59"/>
      <c r="H54" s="59"/>
      <c r="I54" s="59"/>
      <c r="J54" s="59"/>
      <c r="K54" s="59"/>
      <c r="L54" s="59"/>
    </row>
    <row r="55" spans="2:12" x14ac:dyDescent="0.2">
      <c r="B55" s="15">
        <f t="shared" si="1"/>
        <v>2024</v>
      </c>
      <c r="C55" s="83"/>
      <c r="D55" s="78"/>
      <c r="F55" s="59"/>
      <c r="G55" s="59"/>
      <c r="H55" s="59"/>
      <c r="I55" s="59"/>
      <c r="J55" s="59"/>
      <c r="K55" s="59"/>
      <c r="L55" s="59"/>
    </row>
    <row r="56" spans="2:12" x14ac:dyDescent="0.2">
      <c r="B56" s="15">
        <f t="shared" si="1"/>
        <v>2025</v>
      </c>
      <c r="C56" s="83"/>
      <c r="D56" s="78"/>
      <c r="F56" s="59"/>
      <c r="G56" s="59"/>
      <c r="H56" s="59"/>
      <c r="I56" s="59"/>
      <c r="J56" s="59"/>
      <c r="K56" s="59"/>
      <c r="L56" s="59"/>
    </row>
    <row r="57" spans="2:12" x14ac:dyDescent="0.2">
      <c r="C57" s="83"/>
      <c r="D57" s="78"/>
      <c r="F57" s="59"/>
      <c r="G57" s="59"/>
    </row>
    <row r="58" spans="2:12" ht="15.75" thickBot="1" x14ac:dyDescent="0.3">
      <c r="B58" s="84" t="s">
        <v>129</v>
      </c>
      <c r="C58" s="84"/>
      <c r="D58" s="84"/>
      <c r="E58" s="84"/>
      <c r="F58" s="85"/>
      <c r="G58" s="85"/>
      <c r="H58" s="85"/>
      <c r="I58" s="85"/>
      <c r="J58" s="85"/>
      <c r="K58" s="85"/>
      <c r="L58" s="85"/>
    </row>
    <row r="59" spans="2:12" ht="15" thickTop="1" x14ac:dyDescent="0.2">
      <c r="C59" s="59"/>
      <c r="D59" s="59"/>
      <c r="E59" s="59"/>
      <c r="F59" s="59"/>
      <c r="G59" s="59"/>
      <c r="H59" s="59"/>
      <c r="I59" s="59"/>
      <c r="J59" s="59"/>
      <c r="K59" s="59"/>
      <c r="L59" s="59"/>
    </row>
    <row r="60" spans="2:12" ht="15" x14ac:dyDescent="0.25">
      <c r="B60" s="147" t="s">
        <v>185</v>
      </c>
      <c r="C60" s="147"/>
      <c r="D60" s="147"/>
      <c r="E60" s="147"/>
      <c r="F60" s="147"/>
      <c r="G60" s="147"/>
      <c r="H60" s="147"/>
      <c r="I60" s="147"/>
      <c r="J60" s="147"/>
      <c r="K60" s="147"/>
      <c r="L60" s="147"/>
    </row>
    <row r="61" spans="2:12" x14ac:dyDescent="0.2">
      <c r="B61" s="63" t="s">
        <v>122</v>
      </c>
      <c r="C61" s="78"/>
      <c r="D61" s="15" t="s">
        <v>123</v>
      </c>
    </row>
    <row r="62" spans="2:12" x14ac:dyDescent="0.2">
      <c r="B62" s="63" t="s">
        <v>185</v>
      </c>
      <c r="C62" s="78"/>
    </row>
    <row r="63" spans="2:12" x14ac:dyDescent="0.2">
      <c r="B63" s="63" t="s">
        <v>125</v>
      </c>
      <c r="C63" s="78"/>
      <c r="F63" s="79"/>
      <c r="G63" s="79"/>
      <c r="H63" s="79"/>
      <c r="I63" s="79"/>
      <c r="J63" s="79"/>
      <c r="K63" s="79"/>
      <c r="L63" s="79"/>
    </row>
    <row r="65" spans="2:12" ht="15" x14ac:dyDescent="0.25">
      <c r="C65" s="16" t="s">
        <v>126</v>
      </c>
      <c r="D65" s="80" t="s">
        <v>122</v>
      </c>
      <c r="E65" s="80"/>
    </row>
    <row r="66" spans="2:12" x14ac:dyDescent="0.2">
      <c r="B66" s="15">
        <v>2014</v>
      </c>
      <c r="C66" s="81"/>
      <c r="D66" s="78"/>
      <c r="E66" s="15" t="s">
        <v>123</v>
      </c>
      <c r="F66" s="59"/>
      <c r="G66" s="59"/>
      <c r="H66" s="59"/>
      <c r="I66" s="59"/>
      <c r="J66" s="59"/>
      <c r="K66" s="59"/>
      <c r="L66" s="59"/>
    </row>
    <row r="67" spans="2:12" x14ac:dyDescent="0.2">
      <c r="B67" s="15">
        <f t="shared" ref="B67:B70" si="2">B66+1</f>
        <v>2015</v>
      </c>
      <c r="C67" s="82"/>
      <c r="D67" s="78"/>
      <c r="F67" s="59"/>
      <c r="G67" s="59"/>
      <c r="H67" s="59"/>
      <c r="I67" s="59"/>
      <c r="J67" s="59"/>
      <c r="K67" s="59"/>
      <c r="L67" s="59"/>
    </row>
    <row r="68" spans="2:12" x14ac:dyDescent="0.2">
      <c r="B68" s="15">
        <f t="shared" si="2"/>
        <v>2016</v>
      </c>
      <c r="C68" s="83"/>
      <c r="D68" s="78"/>
      <c r="F68" s="59"/>
      <c r="G68" s="59"/>
      <c r="H68" s="59"/>
      <c r="I68" s="59"/>
      <c r="J68" s="59"/>
      <c r="K68" s="59"/>
      <c r="L68" s="59"/>
    </row>
    <row r="69" spans="2:12" x14ac:dyDescent="0.2">
      <c r="B69" s="15">
        <f t="shared" si="2"/>
        <v>2017</v>
      </c>
      <c r="C69" s="83"/>
      <c r="D69" s="78"/>
      <c r="F69" s="59"/>
      <c r="G69" s="59"/>
      <c r="H69" s="59"/>
      <c r="I69" s="59"/>
      <c r="J69" s="59"/>
      <c r="K69" s="59"/>
      <c r="L69" s="59"/>
    </row>
    <row r="70" spans="2:12" x14ac:dyDescent="0.2">
      <c r="B70" s="15">
        <f t="shared" si="2"/>
        <v>2018</v>
      </c>
      <c r="C70" s="83"/>
      <c r="D70" s="78"/>
      <c r="F70" s="59"/>
      <c r="G70" s="59"/>
      <c r="H70" s="59"/>
      <c r="I70" s="59"/>
      <c r="J70" s="59"/>
      <c r="K70" s="59"/>
      <c r="L70" s="59"/>
    </row>
    <row r="71" spans="2:12" x14ac:dyDescent="0.2">
      <c r="C71" s="83"/>
      <c r="D71" s="78"/>
      <c r="F71" s="59"/>
      <c r="G71" s="59"/>
    </row>
    <row r="72" spans="2:12" ht="15.75" thickBot="1" x14ac:dyDescent="0.3">
      <c r="B72" s="84" t="s">
        <v>205</v>
      </c>
      <c r="C72" s="84"/>
      <c r="D72" s="84"/>
      <c r="E72" s="84"/>
      <c r="F72" s="85"/>
      <c r="G72" s="85"/>
      <c r="H72" s="85"/>
      <c r="I72" s="85"/>
      <c r="J72" s="85"/>
      <c r="K72" s="85"/>
      <c r="L72" s="85"/>
    </row>
    <row r="73" spans="2:12" ht="15" thickTop="1" x14ac:dyDescent="0.2"/>
    <row r="74" spans="2:12" ht="15" thickBot="1" x14ac:dyDescent="0.25"/>
    <row r="75" spans="2:12" ht="15.75" thickBot="1" x14ac:dyDescent="0.3">
      <c r="B75" s="86" t="s">
        <v>130</v>
      </c>
      <c r="C75" s="87"/>
      <c r="D75" s="87"/>
      <c r="E75" s="87"/>
      <c r="F75" s="88"/>
      <c r="G75" s="88"/>
      <c r="H75" s="88"/>
      <c r="I75" s="88"/>
      <c r="J75" s="88"/>
      <c r="K75" s="88"/>
      <c r="L75" s="88"/>
    </row>
    <row r="82" spans="5:5" x14ac:dyDescent="0.2">
      <c r="E82" s="59"/>
    </row>
    <row r="83" spans="5:5" x14ac:dyDescent="0.2">
      <c r="E83" s="59"/>
    </row>
    <row r="84" spans="5:5" x14ac:dyDescent="0.2">
      <c r="E84" s="59"/>
    </row>
    <row r="85" spans="5:5" x14ac:dyDescent="0.2">
      <c r="E85" s="59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5"/>
  <sheetViews>
    <sheetView showGridLines="0"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4.25" x14ac:dyDescent="0.2"/>
  <cols>
    <col min="1" max="1" width="2.28515625" style="15" customWidth="1"/>
    <col min="2" max="2" width="37.5703125" style="15" customWidth="1"/>
    <col min="3" max="3" width="9.7109375" style="15" bestFit="1" customWidth="1"/>
    <col min="4" max="8" width="9.140625" style="15"/>
    <col min="9" max="10" width="9.42578125" style="15" bestFit="1" customWidth="1"/>
    <col min="11" max="255" width="9.140625" style="15"/>
    <col min="256" max="256" width="37.5703125" style="15" customWidth="1"/>
    <col min="257" max="511" width="9.140625" style="15"/>
    <col min="512" max="512" width="37.5703125" style="15" customWidth="1"/>
    <col min="513" max="767" width="9.140625" style="15"/>
    <col min="768" max="768" width="37.5703125" style="15" customWidth="1"/>
    <col min="769" max="1023" width="9.140625" style="15"/>
    <col min="1024" max="1024" width="37.5703125" style="15" customWidth="1"/>
    <col min="1025" max="1279" width="9.140625" style="15"/>
    <col min="1280" max="1280" width="37.5703125" style="15" customWidth="1"/>
    <col min="1281" max="1535" width="9.140625" style="15"/>
    <col min="1536" max="1536" width="37.5703125" style="15" customWidth="1"/>
    <col min="1537" max="1791" width="9.140625" style="15"/>
    <col min="1792" max="1792" width="37.5703125" style="15" customWidth="1"/>
    <col min="1793" max="2047" width="9.140625" style="15"/>
    <col min="2048" max="2048" width="37.5703125" style="15" customWidth="1"/>
    <col min="2049" max="2303" width="9.140625" style="15"/>
    <col min="2304" max="2304" width="37.5703125" style="15" customWidth="1"/>
    <col min="2305" max="2559" width="9.140625" style="15"/>
    <col min="2560" max="2560" width="37.5703125" style="15" customWidth="1"/>
    <col min="2561" max="2815" width="9.140625" style="15"/>
    <col min="2816" max="2816" width="37.5703125" style="15" customWidth="1"/>
    <col min="2817" max="3071" width="9.140625" style="15"/>
    <col min="3072" max="3072" width="37.5703125" style="15" customWidth="1"/>
    <col min="3073" max="3327" width="9.140625" style="15"/>
    <col min="3328" max="3328" width="37.5703125" style="15" customWidth="1"/>
    <col min="3329" max="3583" width="9.140625" style="15"/>
    <col min="3584" max="3584" width="37.5703125" style="15" customWidth="1"/>
    <col min="3585" max="3839" width="9.140625" style="15"/>
    <col min="3840" max="3840" width="37.5703125" style="15" customWidth="1"/>
    <col min="3841" max="4095" width="9.140625" style="15"/>
    <col min="4096" max="4096" width="37.5703125" style="15" customWidth="1"/>
    <col min="4097" max="4351" width="9.140625" style="15"/>
    <col min="4352" max="4352" width="37.5703125" style="15" customWidth="1"/>
    <col min="4353" max="4607" width="9.140625" style="15"/>
    <col min="4608" max="4608" width="37.5703125" style="15" customWidth="1"/>
    <col min="4609" max="4863" width="9.140625" style="15"/>
    <col min="4864" max="4864" width="37.5703125" style="15" customWidth="1"/>
    <col min="4865" max="5119" width="9.140625" style="15"/>
    <col min="5120" max="5120" width="37.5703125" style="15" customWidth="1"/>
    <col min="5121" max="5375" width="9.140625" style="15"/>
    <col min="5376" max="5376" width="37.5703125" style="15" customWidth="1"/>
    <col min="5377" max="5631" width="9.140625" style="15"/>
    <col min="5632" max="5632" width="37.5703125" style="15" customWidth="1"/>
    <col min="5633" max="5887" width="9.140625" style="15"/>
    <col min="5888" max="5888" width="37.5703125" style="15" customWidth="1"/>
    <col min="5889" max="6143" width="9.140625" style="15"/>
    <col min="6144" max="6144" width="37.5703125" style="15" customWidth="1"/>
    <col min="6145" max="6399" width="9.140625" style="15"/>
    <col min="6400" max="6400" width="37.5703125" style="15" customWidth="1"/>
    <col min="6401" max="6655" width="9.140625" style="15"/>
    <col min="6656" max="6656" width="37.5703125" style="15" customWidth="1"/>
    <col min="6657" max="6911" width="9.140625" style="15"/>
    <col min="6912" max="6912" width="37.5703125" style="15" customWidth="1"/>
    <col min="6913" max="7167" width="9.140625" style="15"/>
    <col min="7168" max="7168" width="37.5703125" style="15" customWidth="1"/>
    <col min="7169" max="7423" width="9.140625" style="15"/>
    <col min="7424" max="7424" width="37.5703125" style="15" customWidth="1"/>
    <col min="7425" max="7679" width="9.140625" style="15"/>
    <col min="7680" max="7680" width="37.5703125" style="15" customWidth="1"/>
    <col min="7681" max="7935" width="9.140625" style="15"/>
    <col min="7936" max="7936" width="37.5703125" style="15" customWidth="1"/>
    <col min="7937" max="8191" width="9.140625" style="15"/>
    <col min="8192" max="8192" width="37.5703125" style="15" customWidth="1"/>
    <col min="8193" max="8447" width="9.140625" style="15"/>
    <col min="8448" max="8448" width="37.5703125" style="15" customWidth="1"/>
    <col min="8449" max="8703" width="9.140625" style="15"/>
    <col min="8704" max="8704" width="37.5703125" style="15" customWidth="1"/>
    <col min="8705" max="8959" width="9.140625" style="15"/>
    <col min="8960" max="8960" width="37.5703125" style="15" customWidth="1"/>
    <col min="8961" max="9215" width="9.140625" style="15"/>
    <col min="9216" max="9216" width="37.5703125" style="15" customWidth="1"/>
    <col min="9217" max="9471" width="9.140625" style="15"/>
    <col min="9472" max="9472" width="37.5703125" style="15" customWidth="1"/>
    <col min="9473" max="9727" width="9.140625" style="15"/>
    <col min="9728" max="9728" width="37.5703125" style="15" customWidth="1"/>
    <col min="9729" max="9983" width="9.140625" style="15"/>
    <col min="9984" max="9984" width="37.5703125" style="15" customWidth="1"/>
    <col min="9985" max="10239" width="9.140625" style="15"/>
    <col min="10240" max="10240" width="37.5703125" style="15" customWidth="1"/>
    <col min="10241" max="10495" width="9.140625" style="15"/>
    <col min="10496" max="10496" width="37.5703125" style="15" customWidth="1"/>
    <col min="10497" max="10751" width="9.140625" style="15"/>
    <col min="10752" max="10752" width="37.5703125" style="15" customWidth="1"/>
    <col min="10753" max="11007" width="9.140625" style="15"/>
    <col min="11008" max="11008" width="37.5703125" style="15" customWidth="1"/>
    <col min="11009" max="11263" width="9.140625" style="15"/>
    <col min="11264" max="11264" width="37.5703125" style="15" customWidth="1"/>
    <col min="11265" max="11519" width="9.140625" style="15"/>
    <col min="11520" max="11520" width="37.5703125" style="15" customWidth="1"/>
    <col min="11521" max="11775" width="9.140625" style="15"/>
    <col min="11776" max="11776" width="37.5703125" style="15" customWidth="1"/>
    <col min="11777" max="12031" width="9.140625" style="15"/>
    <col min="12032" max="12032" width="37.5703125" style="15" customWidth="1"/>
    <col min="12033" max="12287" width="9.140625" style="15"/>
    <col min="12288" max="12288" width="37.5703125" style="15" customWidth="1"/>
    <col min="12289" max="12543" width="9.140625" style="15"/>
    <col min="12544" max="12544" width="37.5703125" style="15" customWidth="1"/>
    <col min="12545" max="12799" width="9.140625" style="15"/>
    <col min="12800" max="12800" width="37.5703125" style="15" customWidth="1"/>
    <col min="12801" max="13055" width="9.140625" style="15"/>
    <col min="13056" max="13056" width="37.5703125" style="15" customWidth="1"/>
    <col min="13057" max="13311" width="9.140625" style="15"/>
    <col min="13312" max="13312" width="37.5703125" style="15" customWidth="1"/>
    <col min="13313" max="13567" width="9.140625" style="15"/>
    <col min="13568" max="13568" width="37.5703125" style="15" customWidth="1"/>
    <col min="13569" max="13823" width="9.140625" style="15"/>
    <col min="13824" max="13824" width="37.5703125" style="15" customWidth="1"/>
    <col min="13825" max="14079" width="9.140625" style="15"/>
    <col min="14080" max="14080" width="37.5703125" style="15" customWidth="1"/>
    <col min="14081" max="14335" width="9.140625" style="15"/>
    <col min="14336" max="14336" width="37.5703125" style="15" customWidth="1"/>
    <col min="14337" max="14591" width="9.140625" style="15"/>
    <col min="14592" max="14592" width="37.5703125" style="15" customWidth="1"/>
    <col min="14593" max="14847" width="9.140625" style="15"/>
    <col min="14848" max="14848" width="37.5703125" style="15" customWidth="1"/>
    <col min="14849" max="15103" width="9.140625" style="15"/>
    <col min="15104" max="15104" width="37.5703125" style="15" customWidth="1"/>
    <col min="15105" max="15359" width="9.140625" style="15"/>
    <col min="15360" max="15360" width="37.5703125" style="15" customWidth="1"/>
    <col min="15361" max="15615" width="9.140625" style="15"/>
    <col min="15616" max="15616" width="37.5703125" style="15" customWidth="1"/>
    <col min="15617" max="15871" width="9.140625" style="15"/>
    <col min="15872" max="15872" width="37.5703125" style="15" customWidth="1"/>
    <col min="15873" max="16127" width="9.140625" style="15"/>
    <col min="16128" max="16128" width="37.5703125" style="15" customWidth="1"/>
    <col min="16129" max="16384" width="9.140625" style="15"/>
  </cols>
  <sheetData>
    <row r="1" spans="1:12" s="273" customFormat="1" ht="23.25" x14ac:dyDescent="0.35">
      <c r="A1" s="245" t="str">
        <f>IS!A1</f>
        <v>Colgate-Palmolive Company</v>
      </c>
      <c r="D1" s="301" t="s">
        <v>300</v>
      </c>
      <c r="H1" s="274"/>
    </row>
    <row r="2" spans="1:12" s="256" customFormat="1" x14ac:dyDescent="0.2"/>
    <row r="3" spans="1:12" s="256" customFormat="1" ht="20.25" x14ac:dyDescent="0.3">
      <c r="A3" s="275" t="s">
        <v>188</v>
      </c>
    </row>
    <row r="5" spans="1:12" s="308" customFormat="1" ht="15.75" thickBot="1" x14ac:dyDescent="0.3">
      <c r="B5" s="44"/>
      <c r="C5" s="43">
        <f>BS!C5</f>
        <v>42735</v>
      </c>
      <c r="D5" s="43">
        <f>BS!D5</f>
        <v>43100</v>
      </c>
      <c r="E5" s="43">
        <f>BS!E5</f>
        <v>43465</v>
      </c>
      <c r="F5" s="43">
        <f>BS!F5</f>
        <v>43830</v>
      </c>
      <c r="G5" s="43">
        <f>BS!G5</f>
        <v>44196</v>
      </c>
      <c r="H5" s="43">
        <f>BS!H5</f>
        <v>44561</v>
      </c>
      <c r="I5" s="43">
        <f>BS!I5</f>
        <v>44926</v>
      </c>
      <c r="J5" s="43">
        <f>BS!J5</f>
        <v>45291</v>
      </c>
      <c r="K5" s="43">
        <f>BS!K5</f>
        <v>45657</v>
      </c>
      <c r="L5" s="43">
        <f>BS!L5</f>
        <v>46022</v>
      </c>
    </row>
    <row r="6" spans="1:12" ht="15" x14ac:dyDescent="0.2">
      <c r="B6" s="15" t="s">
        <v>92</v>
      </c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12" x14ac:dyDescent="0.2">
      <c r="B7" s="15" t="s">
        <v>131</v>
      </c>
      <c r="C7" s="97"/>
      <c r="D7" s="98"/>
      <c r="E7" s="178">
        <f>2128-1781</f>
        <v>347</v>
      </c>
      <c r="F7" s="288">
        <f>3217-2128</f>
        <v>1089</v>
      </c>
      <c r="G7" s="288">
        <f>3553-3217</f>
        <v>336</v>
      </c>
      <c r="H7" s="92"/>
      <c r="I7" s="92"/>
      <c r="J7" s="92"/>
      <c r="K7" s="92"/>
      <c r="L7" s="92"/>
    </row>
    <row r="8" spans="1:12" x14ac:dyDescent="0.2">
      <c r="B8" s="55" t="s">
        <v>132</v>
      </c>
      <c r="C8" s="56"/>
      <c r="D8" s="56"/>
      <c r="E8" s="56"/>
      <c r="F8" s="56"/>
      <c r="G8" s="56"/>
      <c r="H8" s="232"/>
      <c r="I8" s="232"/>
      <c r="J8" s="232"/>
      <c r="K8" s="232"/>
      <c r="L8" s="232"/>
    </row>
    <row r="10" spans="1:12" x14ac:dyDescent="0.2">
      <c r="B10" s="15" t="s">
        <v>133</v>
      </c>
      <c r="C10" s="93"/>
      <c r="D10" s="93"/>
      <c r="E10" s="93"/>
      <c r="F10" s="93"/>
      <c r="G10" s="93"/>
      <c r="H10" s="94"/>
      <c r="I10" s="94"/>
      <c r="J10" s="94"/>
      <c r="K10" s="94"/>
      <c r="L10" s="94"/>
    </row>
    <row r="11" spans="1:12" x14ac:dyDescent="0.2">
      <c r="B11" s="15" t="s">
        <v>131</v>
      </c>
      <c r="C11" s="93"/>
      <c r="D11" s="93"/>
      <c r="E11" s="93"/>
      <c r="F11" s="93"/>
      <c r="G11" s="93"/>
      <c r="H11" s="94"/>
      <c r="I11" s="94"/>
      <c r="J11" s="94"/>
      <c r="K11" s="94"/>
      <c r="L11" s="94"/>
    </row>
    <row r="12" spans="1:12" x14ac:dyDescent="0.2">
      <c r="B12" s="15" t="s">
        <v>134</v>
      </c>
      <c r="C12" s="93"/>
      <c r="D12" s="93"/>
      <c r="E12" s="93"/>
      <c r="F12" s="319">
        <v>-62</v>
      </c>
      <c r="G12" s="319">
        <v>-88</v>
      </c>
      <c r="H12" s="154"/>
      <c r="I12" s="154"/>
      <c r="J12" s="154"/>
      <c r="K12" s="154"/>
      <c r="L12" s="154"/>
    </row>
    <row r="13" spans="1:12" x14ac:dyDescent="0.2">
      <c r="B13" s="15" t="s">
        <v>135</v>
      </c>
      <c r="C13" s="95"/>
      <c r="D13" s="96"/>
      <c r="E13" s="96"/>
      <c r="F13" s="96"/>
      <c r="G13" s="96"/>
      <c r="H13" s="96"/>
      <c r="I13" s="96"/>
      <c r="J13" s="96"/>
      <c r="K13" s="96"/>
      <c r="L13" s="96"/>
    </row>
    <row r="15" spans="1:12" x14ac:dyDescent="0.2">
      <c r="C15" s="56"/>
      <c r="D15" s="56"/>
      <c r="E15" s="56"/>
      <c r="F15" s="56"/>
      <c r="G15" s="56"/>
      <c r="H15" s="56"/>
      <c r="I15" s="56"/>
      <c r="J15" s="56"/>
      <c r="K15" s="56"/>
      <c r="L15" s="5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4"/>
  <sheetViews>
    <sheetView showGridLines="0"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4.25" x14ac:dyDescent="0.2"/>
  <cols>
    <col min="1" max="1" width="3" style="15" customWidth="1"/>
    <col min="2" max="2" width="41.28515625" style="15" customWidth="1"/>
    <col min="3" max="5" width="10.140625" style="15" customWidth="1"/>
    <col min="6" max="9" width="10.140625" style="15" bestFit="1" customWidth="1"/>
    <col min="10" max="10" width="10" style="15" bestFit="1" customWidth="1"/>
    <col min="11" max="255" width="9.140625" style="15"/>
    <col min="256" max="256" width="37.5703125" style="15" customWidth="1"/>
    <col min="257" max="511" width="9.140625" style="15"/>
    <col min="512" max="512" width="37.5703125" style="15" customWidth="1"/>
    <col min="513" max="767" width="9.140625" style="15"/>
    <col min="768" max="768" width="37.5703125" style="15" customWidth="1"/>
    <col min="769" max="1023" width="9.140625" style="15"/>
    <col min="1024" max="1024" width="37.5703125" style="15" customWidth="1"/>
    <col min="1025" max="1279" width="9.140625" style="15"/>
    <col min="1280" max="1280" width="37.5703125" style="15" customWidth="1"/>
    <col min="1281" max="1535" width="9.140625" style="15"/>
    <col min="1536" max="1536" width="37.5703125" style="15" customWidth="1"/>
    <col min="1537" max="1791" width="9.140625" style="15"/>
    <col min="1792" max="1792" width="37.5703125" style="15" customWidth="1"/>
    <col min="1793" max="2047" width="9.140625" style="15"/>
    <col min="2048" max="2048" width="37.5703125" style="15" customWidth="1"/>
    <col min="2049" max="2303" width="9.140625" style="15"/>
    <col min="2304" max="2304" width="37.5703125" style="15" customWidth="1"/>
    <col min="2305" max="2559" width="9.140625" style="15"/>
    <col min="2560" max="2560" width="37.5703125" style="15" customWidth="1"/>
    <col min="2561" max="2815" width="9.140625" style="15"/>
    <col min="2816" max="2816" width="37.5703125" style="15" customWidth="1"/>
    <col min="2817" max="3071" width="9.140625" style="15"/>
    <col min="3072" max="3072" width="37.5703125" style="15" customWidth="1"/>
    <col min="3073" max="3327" width="9.140625" style="15"/>
    <col min="3328" max="3328" width="37.5703125" style="15" customWidth="1"/>
    <col min="3329" max="3583" width="9.140625" style="15"/>
    <col min="3584" max="3584" width="37.5703125" style="15" customWidth="1"/>
    <col min="3585" max="3839" width="9.140625" style="15"/>
    <col min="3840" max="3840" width="37.5703125" style="15" customWidth="1"/>
    <col min="3841" max="4095" width="9.140625" style="15"/>
    <col min="4096" max="4096" width="37.5703125" style="15" customWidth="1"/>
    <col min="4097" max="4351" width="9.140625" style="15"/>
    <col min="4352" max="4352" width="37.5703125" style="15" customWidth="1"/>
    <col min="4353" max="4607" width="9.140625" style="15"/>
    <col min="4608" max="4608" width="37.5703125" style="15" customWidth="1"/>
    <col min="4609" max="4863" width="9.140625" style="15"/>
    <col min="4864" max="4864" width="37.5703125" style="15" customWidth="1"/>
    <col min="4865" max="5119" width="9.140625" style="15"/>
    <col min="5120" max="5120" width="37.5703125" style="15" customWidth="1"/>
    <col min="5121" max="5375" width="9.140625" style="15"/>
    <col min="5376" max="5376" width="37.5703125" style="15" customWidth="1"/>
    <col min="5377" max="5631" width="9.140625" style="15"/>
    <col min="5632" max="5632" width="37.5703125" style="15" customWidth="1"/>
    <col min="5633" max="5887" width="9.140625" style="15"/>
    <col min="5888" max="5888" width="37.5703125" style="15" customWidth="1"/>
    <col min="5889" max="6143" width="9.140625" style="15"/>
    <col min="6144" max="6144" width="37.5703125" style="15" customWidth="1"/>
    <col min="6145" max="6399" width="9.140625" style="15"/>
    <col min="6400" max="6400" width="37.5703125" style="15" customWidth="1"/>
    <col min="6401" max="6655" width="9.140625" style="15"/>
    <col min="6656" max="6656" width="37.5703125" style="15" customWidth="1"/>
    <col min="6657" max="6911" width="9.140625" style="15"/>
    <col min="6912" max="6912" width="37.5703125" style="15" customWidth="1"/>
    <col min="6913" max="7167" width="9.140625" style="15"/>
    <col min="7168" max="7168" width="37.5703125" style="15" customWidth="1"/>
    <col min="7169" max="7423" width="9.140625" style="15"/>
    <col min="7424" max="7424" width="37.5703125" style="15" customWidth="1"/>
    <col min="7425" max="7679" width="9.140625" style="15"/>
    <col min="7680" max="7680" width="37.5703125" style="15" customWidth="1"/>
    <col min="7681" max="7935" width="9.140625" style="15"/>
    <col min="7936" max="7936" width="37.5703125" style="15" customWidth="1"/>
    <col min="7937" max="8191" width="9.140625" style="15"/>
    <col min="8192" max="8192" width="37.5703125" style="15" customWidth="1"/>
    <col min="8193" max="8447" width="9.140625" style="15"/>
    <col min="8448" max="8448" width="37.5703125" style="15" customWidth="1"/>
    <col min="8449" max="8703" width="9.140625" style="15"/>
    <col min="8704" max="8704" width="37.5703125" style="15" customWidth="1"/>
    <col min="8705" max="8959" width="9.140625" style="15"/>
    <col min="8960" max="8960" width="37.5703125" style="15" customWidth="1"/>
    <col min="8961" max="9215" width="9.140625" style="15"/>
    <col min="9216" max="9216" width="37.5703125" style="15" customWidth="1"/>
    <col min="9217" max="9471" width="9.140625" style="15"/>
    <col min="9472" max="9472" width="37.5703125" style="15" customWidth="1"/>
    <col min="9473" max="9727" width="9.140625" style="15"/>
    <col min="9728" max="9728" width="37.5703125" style="15" customWidth="1"/>
    <col min="9729" max="9983" width="9.140625" style="15"/>
    <col min="9984" max="9984" width="37.5703125" style="15" customWidth="1"/>
    <col min="9985" max="10239" width="9.140625" style="15"/>
    <col min="10240" max="10240" width="37.5703125" style="15" customWidth="1"/>
    <col min="10241" max="10495" width="9.140625" style="15"/>
    <col min="10496" max="10496" width="37.5703125" style="15" customWidth="1"/>
    <col min="10497" max="10751" width="9.140625" style="15"/>
    <col min="10752" max="10752" width="37.5703125" style="15" customWidth="1"/>
    <col min="10753" max="11007" width="9.140625" style="15"/>
    <col min="11008" max="11008" width="37.5703125" style="15" customWidth="1"/>
    <col min="11009" max="11263" width="9.140625" style="15"/>
    <col min="11264" max="11264" width="37.5703125" style="15" customWidth="1"/>
    <col min="11265" max="11519" width="9.140625" style="15"/>
    <col min="11520" max="11520" width="37.5703125" style="15" customWidth="1"/>
    <col min="11521" max="11775" width="9.140625" style="15"/>
    <col min="11776" max="11776" width="37.5703125" style="15" customWidth="1"/>
    <col min="11777" max="12031" width="9.140625" style="15"/>
    <col min="12032" max="12032" width="37.5703125" style="15" customWidth="1"/>
    <col min="12033" max="12287" width="9.140625" style="15"/>
    <col min="12288" max="12288" width="37.5703125" style="15" customWidth="1"/>
    <col min="12289" max="12543" width="9.140625" style="15"/>
    <col min="12544" max="12544" width="37.5703125" style="15" customWidth="1"/>
    <col min="12545" max="12799" width="9.140625" style="15"/>
    <col min="12800" max="12800" width="37.5703125" style="15" customWidth="1"/>
    <col min="12801" max="13055" width="9.140625" style="15"/>
    <col min="13056" max="13056" width="37.5703125" style="15" customWidth="1"/>
    <col min="13057" max="13311" width="9.140625" style="15"/>
    <col min="13312" max="13312" width="37.5703125" style="15" customWidth="1"/>
    <col min="13313" max="13567" width="9.140625" style="15"/>
    <col min="13568" max="13568" width="37.5703125" style="15" customWidth="1"/>
    <col min="13569" max="13823" width="9.140625" style="15"/>
    <col min="13824" max="13824" width="37.5703125" style="15" customWidth="1"/>
    <col min="13825" max="14079" width="9.140625" style="15"/>
    <col min="14080" max="14080" width="37.5703125" style="15" customWidth="1"/>
    <col min="14081" max="14335" width="9.140625" style="15"/>
    <col min="14336" max="14336" width="37.5703125" style="15" customWidth="1"/>
    <col min="14337" max="14591" width="9.140625" style="15"/>
    <col min="14592" max="14592" width="37.5703125" style="15" customWidth="1"/>
    <col min="14593" max="14847" width="9.140625" style="15"/>
    <col min="14848" max="14848" width="37.5703125" style="15" customWidth="1"/>
    <col min="14849" max="15103" width="9.140625" style="15"/>
    <col min="15104" max="15104" width="37.5703125" style="15" customWidth="1"/>
    <col min="15105" max="15359" width="9.140625" style="15"/>
    <col min="15360" max="15360" width="37.5703125" style="15" customWidth="1"/>
    <col min="15361" max="15615" width="9.140625" style="15"/>
    <col min="15616" max="15616" width="37.5703125" style="15" customWidth="1"/>
    <col min="15617" max="15871" width="9.140625" style="15"/>
    <col min="15872" max="15872" width="37.5703125" style="15" customWidth="1"/>
    <col min="15873" max="16127" width="9.140625" style="15"/>
    <col min="16128" max="16128" width="37.5703125" style="15" customWidth="1"/>
    <col min="16129" max="16384" width="9.140625" style="15"/>
  </cols>
  <sheetData>
    <row r="1" spans="1:12" s="273" customFormat="1" ht="23.25" x14ac:dyDescent="0.35">
      <c r="A1" s="245" t="str">
        <f>IS!A1</f>
        <v>Colgate-Palmolive Company</v>
      </c>
      <c r="D1" s="301" t="s">
        <v>300</v>
      </c>
      <c r="H1" s="274"/>
    </row>
    <row r="2" spans="1:12" s="256" customFormat="1" x14ac:dyDescent="0.2"/>
    <row r="3" spans="1:12" s="256" customFormat="1" ht="20.25" x14ac:dyDescent="0.3">
      <c r="A3" s="275" t="s">
        <v>216</v>
      </c>
    </row>
    <row r="5" spans="1:12" s="308" customFormat="1" ht="15.75" thickBot="1" x14ac:dyDescent="0.3">
      <c r="B5" s="44"/>
      <c r="C5" s="43">
        <f>BS!C5</f>
        <v>42735</v>
      </c>
      <c r="D5" s="43">
        <f>BS!D5</f>
        <v>43100</v>
      </c>
      <c r="E5" s="43">
        <f>BS!E5</f>
        <v>43465</v>
      </c>
      <c r="F5" s="43">
        <f>BS!F5</f>
        <v>43830</v>
      </c>
      <c r="G5" s="43">
        <f>BS!G5</f>
        <v>44196</v>
      </c>
      <c r="H5" s="43">
        <f>BS!H5</f>
        <v>44561</v>
      </c>
      <c r="I5" s="43">
        <f>BS!I5</f>
        <v>44926</v>
      </c>
      <c r="J5" s="43">
        <f>BS!J5</f>
        <v>45291</v>
      </c>
      <c r="K5" s="43">
        <f>BS!K5</f>
        <v>45657</v>
      </c>
      <c r="L5" s="43">
        <f>BS!L5</f>
        <v>46022</v>
      </c>
    </row>
    <row r="6" spans="1:12" x14ac:dyDescent="0.2">
      <c r="C6" s="59"/>
      <c r="D6" s="96"/>
      <c r="E6" s="96"/>
      <c r="F6" s="96"/>
      <c r="G6" s="96"/>
      <c r="H6" s="96"/>
      <c r="I6" s="96"/>
      <c r="J6" s="96"/>
      <c r="K6" s="96"/>
      <c r="L6" s="96"/>
    </row>
    <row r="7" spans="1:12" x14ac:dyDescent="0.2">
      <c r="A7" s="15" t="s">
        <v>21</v>
      </c>
      <c r="C7" s="102"/>
      <c r="D7" s="168"/>
      <c r="E7" s="168"/>
      <c r="F7" s="168"/>
      <c r="G7" s="168"/>
      <c r="H7" s="168"/>
      <c r="I7" s="168"/>
      <c r="J7" s="168"/>
      <c r="K7" s="168"/>
      <c r="L7" s="168"/>
    </row>
    <row r="8" spans="1:12" x14ac:dyDescent="0.2">
      <c r="B8" s="2" t="s">
        <v>28</v>
      </c>
      <c r="C8" s="98"/>
      <c r="D8" s="98"/>
      <c r="E8" s="98"/>
      <c r="F8" s="98"/>
      <c r="G8" s="98"/>
      <c r="H8" s="102"/>
      <c r="I8" s="102"/>
      <c r="J8" s="102"/>
      <c r="K8" s="102"/>
      <c r="L8" s="102"/>
    </row>
    <row r="9" spans="1:12" x14ac:dyDescent="0.2">
      <c r="B9" s="2" t="s">
        <v>30</v>
      </c>
      <c r="C9" s="98"/>
      <c r="D9" s="98"/>
      <c r="E9" s="98"/>
      <c r="F9" s="98"/>
      <c r="G9" s="98"/>
      <c r="H9" s="102"/>
      <c r="I9" s="102"/>
      <c r="J9" s="102"/>
      <c r="K9" s="102"/>
      <c r="L9" s="102"/>
    </row>
    <row r="10" spans="1:12" x14ac:dyDescent="0.2">
      <c r="B10" s="3" t="s">
        <v>31</v>
      </c>
      <c r="C10" s="98"/>
      <c r="D10" s="98"/>
      <c r="E10" s="98"/>
      <c r="F10" s="98"/>
      <c r="G10" s="98"/>
      <c r="H10" s="102"/>
      <c r="I10" s="102"/>
      <c r="J10" s="102"/>
      <c r="K10" s="102"/>
      <c r="L10" s="102"/>
    </row>
    <row r="12" spans="1:12" x14ac:dyDescent="0.2">
      <c r="A12" s="15" t="s">
        <v>217</v>
      </c>
    </row>
    <row r="13" spans="1:12" x14ac:dyDescent="0.2">
      <c r="B13" s="2" t="s">
        <v>30</v>
      </c>
      <c r="C13" s="177"/>
      <c r="D13" s="177"/>
      <c r="E13" s="177"/>
      <c r="F13" s="177"/>
      <c r="G13" s="177"/>
      <c r="H13" s="102"/>
      <c r="I13" s="102"/>
      <c r="J13" s="102"/>
      <c r="K13" s="102"/>
      <c r="L13" s="102"/>
    </row>
    <row r="14" spans="1:12" x14ac:dyDescent="0.2">
      <c r="B14" s="2" t="s">
        <v>42</v>
      </c>
      <c r="C14" s="177"/>
      <c r="D14" s="177"/>
      <c r="E14" s="177"/>
      <c r="F14" s="177"/>
      <c r="G14" s="177"/>
      <c r="H14" s="102"/>
      <c r="I14" s="102"/>
      <c r="J14" s="102"/>
      <c r="K14" s="102"/>
      <c r="L14" s="102"/>
    </row>
  </sheetData>
  <pageMargins left="0.7" right="0.7" top="0.75" bottom="0.75" header="0.3" footer="0.3"/>
  <pageSetup orientation="portrait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4"/>
  <sheetViews>
    <sheetView showGridLines="0"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4.25" x14ac:dyDescent="0.2"/>
  <cols>
    <col min="1" max="1" width="2.5703125" style="15" customWidth="1"/>
    <col min="2" max="2" width="43.28515625" style="15" customWidth="1"/>
    <col min="3" max="3" width="14.140625" style="15" customWidth="1"/>
    <col min="4" max="4" width="13.85546875" style="15" customWidth="1"/>
    <col min="5" max="5" width="10.42578125" style="15" customWidth="1"/>
    <col min="6" max="7" width="10" style="15" customWidth="1"/>
    <col min="8" max="8" width="10.5703125" style="15" customWidth="1"/>
    <col min="9" max="9" width="10.42578125" style="15" bestFit="1" customWidth="1"/>
    <col min="10" max="10" width="10.28515625" style="15" bestFit="1" customWidth="1"/>
    <col min="11" max="12" width="9.42578125" style="15" bestFit="1" customWidth="1"/>
    <col min="13" max="255" width="9.140625" style="15"/>
    <col min="256" max="256" width="37.5703125" style="15" customWidth="1"/>
    <col min="257" max="257" width="12.5703125" style="15" customWidth="1"/>
    <col min="258" max="266" width="13.42578125" style="15" customWidth="1"/>
    <col min="267" max="511" width="9.140625" style="15"/>
    <col min="512" max="512" width="37.5703125" style="15" customWidth="1"/>
    <col min="513" max="513" width="12.5703125" style="15" customWidth="1"/>
    <col min="514" max="522" width="13.42578125" style="15" customWidth="1"/>
    <col min="523" max="767" width="9.140625" style="15"/>
    <col min="768" max="768" width="37.5703125" style="15" customWidth="1"/>
    <col min="769" max="769" width="12.5703125" style="15" customWidth="1"/>
    <col min="770" max="778" width="13.42578125" style="15" customWidth="1"/>
    <col min="779" max="1023" width="9.140625" style="15"/>
    <col min="1024" max="1024" width="37.5703125" style="15" customWidth="1"/>
    <col min="1025" max="1025" width="12.5703125" style="15" customWidth="1"/>
    <col min="1026" max="1034" width="13.42578125" style="15" customWidth="1"/>
    <col min="1035" max="1279" width="9.140625" style="15"/>
    <col min="1280" max="1280" width="37.5703125" style="15" customWidth="1"/>
    <col min="1281" max="1281" width="12.5703125" style="15" customWidth="1"/>
    <col min="1282" max="1290" width="13.42578125" style="15" customWidth="1"/>
    <col min="1291" max="1535" width="9.140625" style="15"/>
    <col min="1536" max="1536" width="37.5703125" style="15" customWidth="1"/>
    <col min="1537" max="1537" width="12.5703125" style="15" customWidth="1"/>
    <col min="1538" max="1546" width="13.42578125" style="15" customWidth="1"/>
    <col min="1547" max="1791" width="9.140625" style="15"/>
    <col min="1792" max="1792" width="37.5703125" style="15" customWidth="1"/>
    <col min="1793" max="1793" width="12.5703125" style="15" customWidth="1"/>
    <col min="1794" max="1802" width="13.42578125" style="15" customWidth="1"/>
    <col min="1803" max="2047" width="9.140625" style="15"/>
    <col min="2048" max="2048" width="37.5703125" style="15" customWidth="1"/>
    <col min="2049" max="2049" width="12.5703125" style="15" customWidth="1"/>
    <col min="2050" max="2058" width="13.42578125" style="15" customWidth="1"/>
    <col min="2059" max="2303" width="9.140625" style="15"/>
    <col min="2304" max="2304" width="37.5703125" style="15" customWidth="1"/>
    <col min="2305" max="2305" width="12.5703125" style="15" customWidth="1"/>
    <col min="2306" max="2314" width="13.42578125" style="15" customWidth="1"/>
    <col min="2315" max="2559" width="9.140625" style="15"/>
    <col min="2560" max="2560" width="37.5703125" style="15" customWidth="1"/>
    <col min="2561" max="2561" width="12.5703125" style="15" customWidth="1"/>
    <col min="2562" max="2570" width="13.42578125" style="15" customWidth="1"/>
    <col min="2571" max="2815" width="9.140625" style="15"/>
    <col min="2816" max="2816" width="37.5703125" style="15" customWidth="1"/>
    <col min="2817" max="2817" width="12.5703125" style="15" customWidth="1"/>
    <col min="2818" max="2826" width="13.42578125" style="15" customWidth="1"/>
    <col min="2827" max="3071" width="9.140625" style="15"/>
    <col min="3072" max="3072" width="37.5703125" style="15" customWidth="1"/>
    <col min="3073" max="3073" width="12.5703125" style="15" customWidth="1"/>
    <col min="3074" max="3082" width="13.42578125" style="15" customWidth="1"/>
    <col min="3083" max="3327" width="9.140625" style="15"/>
    <col min="3328" max="3328" width="37.5703125" style="15" customWidth="1"/>
    <col min="3329" max="3329" width="12.5703125" style="15" customWidth="1"/>
    <col min="3330" max="3338" width="13.42578125" style="15" customWidth="1"/>
    <col min="3339" max="3583" width="9.140625" style="15"/>
    <col min="3584" max="3584" width="37.5703125" style="15" customWidth="1"/>
    <col min="3585" max="3585" width="12.5703125" style="15" customWidth="1"/>
    <col min="3586" max="3594" width="13.42578125" style="15" customWidth="1"/>
    <col min="3595" max="3839" width="9.140625" style="15"/>
    <col min="3840" max="3840" width="37.5703125" style="15" customWidth="1"/>
    <col min="3841" max="3841" width="12.5703125" style="15" customWidth="1"/>
    <col min="3842" max="3850" width="13.42578125" style="15" customWidth="1"/>
    <col min="3851" max="4095" width="9.140625" style="15"/>
    <col min="4096" max="4096" width="37.5703125" style="15" customWidth="1"/>
    <col min="4097" max="4097" width="12.5703125" style="15" customWidth="1"/>
    <col min="4098" max="4106" width="13.42578125" style="15" customWidth="1"/>
    <col min="4107" max="4351" width="9.140625" style="15"/>
    <col min="4352" max="4352" width="37.5703125" style="15" customWidth="1"/>
    <col min="4353" max="4353" width="12.5703125" style="15" customWidth="1"/>
    <col min="4354" max="4362" width="13.42578125" style="15" customWidth="1"/>
    <col min="4363" max="4607" width="9.140625" style="15"/>
    <col min="4608" max="4608" width="37.5703125" style="15" customWidth="1"/>
    <col min="4609" max="4609" width="12.5703125" style="15" customWidth="1"/>
    <col min="4610" max="4618" width="13.42578125" style="15" customWidth="1"/>
    <col min="4619" max="4863" width="9.140625" style="15"/>
    <col min="4864" max="4864" width="37.5703125" style="15" customWidth="1"/>
    <col min="4865" max="4865" width="12.5703125" style="15" customWidth="1"/>
    <col min="4866" max="4874" width="13.42578125" style="15" customWidth="1"/>
    <col min="4875" max="5119" width="9.140625" style="15"/>
    <col min="5120" max="5120" width="37.5703125" style="15" customWidth="1"/>
    <col min="5121" max="5121" width="12.5703125" style="15" customWidth="1"/>
    <col min="5122" max="5130" width="13.42578125" style="15" customWidth="1"/>
    <col min="5131" max="5375" width="9.140625" style="15"/>
    <col min="5376" max="5376" width="37.5703125" style="15" customWidth="1"/>
    <col min="5377" max="5377" width="12.5703125" style="15" customWidth="1"/>
    <col min="5378" max="5386" width="13.42578125" style="15" customWidth="1"/>
    <col min="5387" max="5631" width="9.140625" style="15"/>
    <col min="5632" max="5632" width="37.5703125" style="15" customWidth="1"/>
    <col min="5633" max="5633" width="12.5703125" style="15" customWidth="1"/>
    <col min="5634" max="5642" width="13.42578125" style="15" customWidth="1"/>
    <col min="5643" max="5887" width="9.140625" style="15"/>
    <col min="5888" max="5888" width="37.5703125" style="15" customWidth="1"/>
    <col min="5889" max="5889" width="12.5703125" style="15" customWidth="1"/>
    <col min="5890" max="5898" width="13.42578125" style="15" customWidth="1"/>
    <col min="5899" max="6143" width="9.140625" style="15"/>
    <col min="6144" max="6144" width="37.5703125" style="15" customWidth="1"/>
    <col min="6145" max="6145" width="12.5703125" style="15" customWidth="1"/>
    <col min="6146" max="6154" width="13.42578125" style="15" customWidth="1"/>
    <col min="6155" max="6399" width="9.140625" style="15"/>
    <col min="6400" max="6400" width="37.5703125" style="15" customWidth="1"/>
    <col min="6401" max="6401" width="12.5703125" style="15" customWidth="1"/>
    <col min="6402" max="6410" width="13.42578125" style="15" customWidth="1"/>
    <col min="6411" max="6655" width="9.140625" style="15"/>
    <col min="6656" max="6656" width="37.5703125" style="15" customWidth="1"/>
    <col min="6657" max="6657" width="12.5703125" style="15" customWidth="1"/>
    <col min="6658" max="6666" width="13.42578125" style="15" customWidth="1"/>
    <col min="6667" max="6911" width="9.140625" style="15"/>
    <col min="6912" max="6912" width="37.5703125" style="15" customWidth="1"/>
    <col min="6913" max="6913" width="12.5703125" style="15" customWidth="1"/>
    <col min="6914" max="6922" width="13.42578125" style="15" customWidth="1"/>
    <col min="6923" max="7167" width="9.140625" style="15"/>
    <col min="7168" max="7168" width="37.5703125" style="15" customWidth="1"/>
    <col min="7169" max="7169" width="12.5703125" style="15" customWidth="1"/>
    <col min="7170" max="7178" width="13.42578125" style="15" customWidth="1"/>
    <col min="7179" max="7423" width="9.140625" style="15"/>
    <col min="7424" max="7424" width="37.5703125" style="15" customWidth="1"/>
    <col min="7425" max="7425" width="12.5703125" style="15" customWidth="1"/>
    <col min="7426" max="7434" width="13.42578125" style="15" customWidth="1"/>
    <col min="7435" max="7679" width="9.140625" style="15"/>
    <col min="7680" max="7680" width="37.5703125" style="15" customWidth="1"/>
    <col min="7681" max="7681" width="12.5703125" style="15" customWidth="1"/>
    <col min="7682" max="7690" width="13.42578125" style="15" customWidth="1"/>
    <col min="7691" max="7935" width="9.140625" style="15"/>
    <col min="7936" max="7936" width="37.5703125" style="15" customWidth="1"/>
    <col min="7937" max="7937" width="12.5703125" style="15" customWidth="1"/>
    <col min="7938" max="7946" width="13.42578125" style="15" customWidth="1"/>
    <col min="7947" max="8191" width="9.140625" style="15"/>
    <col min="8192" max="8192" width="37.5703125" style="15" customWidth="1"/>
    <col min="8193" max="8193" width="12.5703125" style="15" customWidth="1"/>
    <col min="8194" max="8202" width="13.42578125" style="15" customWidth="1"/>
    <col min="8203" max="8447" width="9.140625" style="15"/>
    <col min="8448" max="8448" width="37.5703125" style="15" customWidth="1"/>
    <col min="8449" max="8449" width="12.5703125" style="15" customWidth="1"/>
    <col min="8450" max="8458" width="13.42578125" style="15" customWidth="1"/>
    <col min="8459" max="8703" width="9.140625" style="15"/>
    <col min="8704" max="8704" width="37.5703125" style="15" customWidth="1"/>
    <col min="8705" max="8705" width="12.5703125" style="15" customWidth="1"/>
    <col min="8706" max="8714" width="13.42578125" style="15" customWidth="1"/>
    <col min="8715" max="8959" width="9.140625" style="15"/>
    <col min="8960" max="8960" width="37.5703125" style="15" customWidth="1"/>
    <col min="8961" max="8961" width="12.5703125" style="15" customWidth="1"/>
    <col min="8962" max="8970" width="13.42578125" style="15" customWidth="1"/>
    <col min="8971" max="9215" width="9.140625" style="15"/>
    <col min="9216" max="9216" width="37.5703125" style="15" customWidth="1"/>
    <col min="9217" max="9217" width="12.5703125" style="15" customWidth="1"/>
    <col min="9218" max="9226" width="13.42578125" style="15" customWidth="1"/>
    <col min="9227" max="9471" width="9.140625" style="15"/>
    <col min="9472" max="9472" width="37.5703125" style="15" customWidth="1"/>
    <col min="9473" max="9473" width="12.5703125" style="15" customWidth="1"/>
    <col min="9474" max="9482" width="13.42578125" style="15" customWidth="1"/>
    <col min="9483" max="9727" width="9.140625" style="15"/>
    <col min="9728" max="9728" width="37.5703125" style="15" customWidth="1"/>
    <col min="9729" max="9729" width="12.5703125" style="15" customWidth="1"/>
    <col min="9730" max="9738" width="13.42578125" style="15" customWidth="1"/>
    <col min="9739" max="9983" width="9.140625" style="15"/>
    <col min="9984" max="9984" width="37.5703125" style="15" customWidth="1"/>
    <col min="9985" max="9985" width="12.5703125" style="15" customWidth="1"/>
    <col min="9986" max="9994" width="13.42578125" style="15" customWidth="1"/>
    <col min="9995" max="10239" width="9.140625" style="15"/>
    <col min="10240" max="10240" width="37.5703125" style="15" customWidth="1"/>
    <col min="10241" max="10241" width="12.5703125" style="15" customWidth="1"/>
    <col min="10242" max="10250" width="13.42578125" style="15" customWidth="1"/>
    <col min="10251" max="10495" width="9.140625" style="15"/>
    <col min="10496" max="10496" width="37.5703125" style="15" customWidth="1"/>
    <col min="10497" max="10497" width="12.5703125" style="15" customWidth="1"/>
    <col min="10498" max="10506" width="13.42578125" style="15" customWidth="1"/>
    <col min="10507" max="10751" width="9.140625" style="15"/>
    <col min="10752" max="10752" width="37.5703125" style="15" customWidth="1"/>
    <col min="10753" max="10753" width="12.5703125" style="15" customWidth="1"/>
    <col min="10754" max="10762" width="13.42578125" style="15" customWidth="1"/>
    <col min="10763" max="11007" width="9.140625" style="15"/>
    <col min="11008" max="11008" width="37.5703125" style="15" customWidth="1"/>
    <col min="11009" max="11009" width="12.5703125" style="15" customWidth="1"/>
    <col min="11010" max="11018" width="13.42578125" style="15" customWidth="1"/>
    <col min="11019" max="11263" width="9.140625" style="15"/>
    <col min="11264" max="11264" width="37.5703125" style="15" customWidth="1"/>
    <col min="11265" max="11265" width="12.5703125" style="15" customWidth="1"/>
    <col min="11266" max="11274" width="13.42578125" style="15" customWidth="1"/>
    <col min="11275" max="11519" width="9.140625" style="15"/>
    <col min="11520" max="11520" width="37.5703125" style="15" customWidth="1"/>
    <col min="11521" max="11521" width="12.5703125" style="15" customWidth="1"/>
    <col min="11522" max="11530" width="13.42578125" style="15" customWidth="1"/>
    <col min="11531" max="11775" width="9.140625" style="15"/>
    <col min="11776" max="11776" width="37.5703125" style="15" customWidth="1"/>
    <col min="11777" max="11777" width="12.5703125" style="15" customWidth="1"/>
    <col min="11778" max="11786" width="13.42578125" style="15" customWidth="1"/>
    <col min="11787" max="12031" width="9.140625" style="15"/>
    <col min="12032" max="12032" width="37.5703125" style="15" customWidth="1"/>
    <col min="12033" max="12033" width="12.5703125" style="15" customWidth="1"/>
    <col min="12034" max="12042" width="13.42578125" style="15" customWidth="1"/>
    <col min="12043" max="12287" width="9.140625" style="15"/>
    <col min="12288" max="12288" width="37.5703125" style="15" customWidth="1"/>
    <col min="12289" max="12289" width="12.5703125" style="15" customWidth="1"/>
    <col min="12290" max="12298" width="13.42578125" style="15" customWidth="1"/>
    <col min="12299" max="12543" width="9.140625" style="15"/>
    <col min="12544" max="12544" width="37.5703125" style="15" customWidth="1"/>
    <col min="12545" max="12545" width="12.5703125" style="15" customWidth="1"/>
    <col min="12546" max="12554" width="13.42578125" style="15" customWidth="1"/>
    <col min="12555" max="12799" width="9.140625" style="15"/>
    <col min="12800" max="12800" width="37.5703125" style="15" customWidth="1"/>
    <col min="12801" max="12801" width="12.5703125" style="15" customWidth="1"/>
    <col min="12802" max="12810" width="13.42578125" style="15" customWidth="1"/>
    <col min="12811" max="13055" width="9.140625" style="15"/>
    <col min="13056" max="13056" width="37.5703125" style="15" customWidth="1"/>
    <col min="13057" max="13057" width="12.5703125" style="15" customWidth="1"/>
    <col min="13058" max="13066" width="13.42578125" style="15" customWidth="1"/>
    <col min="13067" max="13311" width="9.140625" style="15"/>
    <col min="13312" max="13312" width="37.5703125" style="15" customWidth="1"/>
    <col min="13313" max="13313" width="12.5703125" style="15" customWidth="1"/>
    <col min="13314" max="13322" width="13.42578125" style="15" customWidth="1"/>
    <col min="13323" max="13567" width="9.140625" style="15"/>
    <col min="13568" max="13568" width="37.5703125" style="15" customWidth="1"/>
    <col min="13569" max="13569" width="12.5703125" style="15" customWidth="1"/>
    <col min="13570" max="13578" width="13.42578125" style="15" customWidth="1"/>
    <col min="13579" max="13823" width="9.140625" style="15"/>
    <col min="13824" max="13824" width="37.5703125" style="15" customWidth="1"/>
    <col min="13825" max="13825" width="12.5703125" style="15" customWidth="1"/>
    <col min="13826" max="13834" width="13.42578125" style="15" customWidth="1"/>
    <col min="13835" max="14079" width="9.140625" style="15"/>
    <col min="14080" max="14080" width="37.5703125" style="15" customWidth="1"/>
    <col min="14081" max="14081" width="12.5703125" style="15" customWidth="1"/>
    <col min="14082" max="14090" width="13.42578125" style="15" customWidth="1"/>
    <col min="14091" max="14335" width="9.140625" style="15"/>
    <col min="14336" max="14336" width="37.5703125" style="15" customWidth="1"/>
    <col min="14337" max="14337" width="12.5703125" style="15" customWidth="1"/>
    <col min="14338" max="14346" width="13.42578125" style="15" customWidth="1"/>
    <col min="14347" max="14591" width="9.140625" style="15"/>
    <col min="14592" max="14592" width="37.5703125" style="15" customWidth="1"/>
    <col min="14593" max="14593" width="12.5703125" style="15" customWidth="1"/>
    <col min="14594" max="14602" width="13.42578125" style="15" customWidth="1"/>
    <col min="14603" max="14847" width="9.140625" style="15"/>
    <col min="14848" max="14848" width="37.5703125" style="15" customWidth="1"/>
    <col min="14849" max="14849" width="12.5703125" style="15" customWidth="1"/>
    <col min="14850" max="14858" width="13.42578125" style="15" customWidth="1"/>
    <col min="14859" max="15103" width="9.140625" style="15"/>
    <col min="15104" max="15104" width="37.5703125" style="15" customWidth="1"/>
    <col min="15105" max="15105" width="12.5703125" style="15" customWidth="1"/>
    <col min="15106" max="15114" width="13.42578125" style="15" customWidth="1"/>
    <col min="15115" max="15359" width="9.140625" style="15"/>
    <col min="15360" max="15360" width="37.5703125" style="15" customWidth="1"/>
    <col min="15361" max="15361" width="12.5703125" style="15" customWidth="1"/>
    <col min="15362" max="15370" width="13.42578125" style="15" customWidth="1"/>
    <col min="15371" max="15615" width="9.140625" style="15"/>
    <col min="15616" max="15616" width="37.5703125" style="15" customWidth="1"/>
    <col min="15617" max="15617" width="12.5703125" style="15" customWidth="1"/>
    <col min="15618" max="15626" width="13.42578125" style="15" customWidth="1"/>
    <col min="15627" max="15871" width="9.140625" style="15"/>
    <col min="15872" max="15872" width="37.5703125" style="15" customWidth="1"/>
    <col min="15873" max="15873" width="12.5703125" style="15" customWidth="1"/>
    <col min="15874" max="15882" width="13.42578125" style="15" customWidth="1"/>
    <col min="15883" max="16127" width="9.140625" style="15"/>
    <col min="16128" max="16128" width="37.5703125" style="15" customWidth="1"/>
    <col min="16129" max="16129" width="12.5703125" style="15" customWidth="1"/>
    <col min="16130" max="16138" width="13.42578125" style="15" customWidth="1"/>
    <col min="16139" max="16384" width="9.140625" style="15"/>
  </cols>
  <sheetData>
    <row r="1" spans="1:12" s="273" customFormat="1" ht="23.25" x14ac:dyDescent="0.35">
      <c r="A1" s="245" t="str">
        <f>IS!A1</f>
        <v>Colgate-Palmolive Company</v>
      </c>
      <c r="D1" s="301" t="s">
        <v>300</v>
      </c>
      <c r="H1" s="274"/>
    </row>
    <row r="2" spans="1:12" s="256" customFormat="1" x14ac:dyDescent="0.2"/>
    <row r="3" spans="1:12" s="256" customFormat="1" ht="20.25" x14ac:dyDescent="0.3">
      <c r="A3" s="275" t="s">
        <v>189</v>
      </c>
    </row>
    <row r="5" spans="1:12" s="308" customFormat="1" ht="15.75" thickBot="1" x14ac:dyDescent="0.3">
      <c r="B5" s="44"/>
      <c r="C5" s="43">
        <f>BS!C5</f>
        <v>42735</v>
      </c>
      <c r="D5" s="43">
        <f>BS!D5</f>
        <v>43100</v>
      </c>
      <c r="E5" s="43">
        <f>BS!E5</f>
        <v>43465</v>
      </c>
      <c r="F5" s="43">
        <f>BS!F5</f>
        <v>43830</v>
      </c>
      <c r="G5" s="43">
        <f>BS!G5</f>
        <v>44196</v>
      </c>
      <c r="H5" s="43">
        <f>BS!H5</f>
        <v>44561</v>
      </c>
      <c r="I5" s="43">
        <f>BS!I5</f>
        <v>44926</v>
      </c>
      <c r="J5" s="43">
        <f>BS!J5</f>
        <v>45291</v>
      </c>
      <c r="K5" s="43">
        <f>BS!K5</f>
        <v>45657</v>
      </c>
      <c r="L5" s="43">
        <f>BS!L5</f>
        <v>46022</v>
      </c>
    </row>
    <row r="6" spans="1:12" x14ac:dyDescent="0.2">
      <c r="B6" s="15" t="s">
        <v>136</v>
      </c>
      <c r="C6" s="181"/>
      <c r="D6" s="181"/>
      <c r="E6" s="181"/>
      <c r="F6" s="181"/>
      <c r="G6" s="181"/>
      <c r="H6" s="189"/>
      <c r="I6" s="189"/>
      <c r="J6" s="189"/>
      <c r="K6" s="189"/>
      <c r="L6" s="189"/>
    </row>
    <row r="7" spans="1:12" x14ac:dyDescent="0.2">
      <c r="B7" s="15" t="s">
        <v>137</v>
      </c>
      <c r="C7" s="181"/>
      <c r="D7" s="181"/>
      <c r="E7" s="181"/>
      <c r="F7" s="181"/>
      <c r="G7" s="181"/>
      <c r="H7" s="294"/>
      <c r="I7" s="294"/>
      <c r="J7" s="294"/>
      <c r="K7" s="294"/>
      <c r="L7" s="294"/>
    </row>
    <row r="8" spans="1:12" x14ac:dyDescent="0.2">
      <c r="B8" s="15" t="s">
        <v>138</v>
      </c>
      <c r="C8" s="182"/>
      <c r="D8" s="182"/>
      <c r="E8" s="182"/>
      <c r="F8" s="182"/>
      <c r="G8" s="182"/>
      <c r="H8" s="113"/>
      <c r="I8" s="113"/>
      <c r="J8" s="113"/>
      <c r="K8" s="113"/>
      <c r="L8" s="113"/>
    </row>
    <row r="9" spans="1:12" x14ac:dyDescent="0.2">
      <c r="B9" s="15" t="s">
        <v>139</v>
      </c>
      <c r="C9" s="182"/>
      <c r="D9" s="182"/>
      <c r="E9" s="182"/>
      <c r="F9" s="182"/>
      <c r="G9" s="182"/>
      <c r="H9" s="113"/>
      <c r="I9" s="113"/>
      <c r="J9" s="113"/>
      <c r="K9" s="113"/>
      <c r="L9" s="113"/>
    </row>
    <row r="10" spans="1:12" x14ac:dyDescent="0.2">
      <c r="B10" s="15" t="s">
        <v>140</v>
      </c>
      <c r="C10" s="182"/>
      <c r="D10" s="182"/>
      <c r="E10" s="182"/>
      <c r="F10" s="182"/>
      <c r="G10" s="182"/>
      <c r="H10" s="113"/>
      <c r="I10" s="113"/>
      <c r="J10" s="113"/>
      <c r="K10" s="113"/>
      <c r="L10" s="113"/>
    </row>
    <row r="11" spans="1:12" x14ac:dyDescent="0.2">
      <c r="B11" s="15" t="s">
        <v>141</v>
      </c>
      <c r="C11" s="113"/>
      <c r="D11" s="113"/>
      <c r="E11" s="113"/>
      <c r="F11" s="113"/>
      <c r="G11" s="113"/>
      <c r="H11" s="231"/>
      <c r="I11" s="231"/>
      <c r="J11" s="231"/>
      <c r="K11" s="231"/>
      <c r="L11" s="231"/>
    </row>
    <row r="12" spans="1:12" x14ac:dyDescent="0.2">
      <c r="C12" s="116"/>
      <c r="D12" s="116"/>
      <c r="E12" s="116"/>
      <c r="F12" s="116"/>
      <c r="G12" s="116"/>
      <c r="H12" s="116"/>
      <c r="I12" s="116"/>
      <c r="J12" s="116"/>
      <c r="K12" s="116"/>
      <c r="L12" s="116"/>
    </row>
    <row r="13" spans="1:12" x14ac:dyDescent="0.2">
      <c r="B13" s="54" t="s">
        <v>142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</row>
    <row r="14" spans="1:12" x14ac:dyDescent="0.2">
      <c r="B14" s="15" t="s">
        <v>143</v>
      </c>
      <c r="C14" s="180"/>
      <c r="D14" s="180"/>
      <c r="E14" s="180"/>
      <c r="F14" s="180"/>
      <c r="G14" s="180"/>
      <c r="H14" s="180"/>
      <c r="I14" s="180"/>
      <c r="J14" s="180"/>
      <c r="K14" s="180"/>
      <c r="L14" s="180"/>
    </row>
    <row r="15" spans="1:12" x14ac:dyDescent="0.2">
      <c r="B15" s="15" t="s">
        <v>144</v>
      </c>
      <c r="C15" s="191"/>
      <c r="D15" s="191"/>
      <c r="E15" s="191"/>
      <c r="F15" s="191"/>
      <c r="G15" s="191"/>
      <c r="H15" s="192"/>
      <c r="I15" s="192"/>
      <c r="J15" s="192"/>
      <c r="K15" s="192"/>
      <c r="L15" s="192"/>
    </row>
    <row r="16" spans="1:12" x14ac:dyDescent="0.2">
      <c r="B16" s="15" t="s">
        <v>218</v>
      </c>
      <c r="C16" s="7"/>
      <c r="D16" s="7"/>
      <c r="E16" s="290"/>
      <c r="F16" s="290"/>
      <c r="G16" s="290"/>
      <c r="H16" s="7"/>
      <c r="I16" s="7"/>
      <c r="J16" s="7"/>
      <c r="K16" s="7"/>
      <c r="L16" s="7"/>
    </row>
    <row r="17" spans="2:12" x14ac:dyDescent="0.2">
      <c r="B17" s="15" t="s">
        <v>278</v>
      </c>
      <c r="C17" s="190"/>
      <c r="D17" s="190"/>
      <c r="E17" s="289">
        <v>18.786897</v>
      </c>
      <c r="F17" s="289">
        <v>17.219642</v>
      </c>
      <c r="G17" s="289">
        <v>18.701843</v>
      </c>
      <c r="H17" s="281"/>
      <c r="I17" s="281"/>
      <c r="J17" s="281"/>
      <c r="K17" s="281"/>
      <c r="L17" s="281"/>
    </row>
    <row r="18" spans="2:12" x14ac:dyDescent="0.2">
      <c r="B18" s="15" t="s">
        <v>145</v>
      </c>
      <c r="C18" s="187"/>
      <c r="D18" s="187"/>
      <c r="E18" s="187"/>
      <c r="F18" s="187"/>
      <c r="G18" s="187"/>
      <c r="H18" s="7"/>
      <c r="I18" s="7"/>
      <c r="J18" s="7"/>
      <c r="K18" s="7"/>
      <c r="L18" s="7"/>
    </row>
    <row r="19" spans="2:12" x14ac:dyDescent="0.2">
      <c r="C19" s="116"/>
      <c r="D19" s="116"/>
      <c r="E19" s="116"/>
      <c r="F19" s="185"/>
      <c r="G19" s="185"/>
      <c r="H19" s="185"/>
      <c r="I19" s="185"/>
      <c r="J19" s="185"/>
      <c r="K19" s="185"/>
      <c r="L19" s="185"/>
    </row>
    <row r="20" spans="2:12" x14ac:dyDescent="0.2">
      <c r="B20" s="54" t="s">
        <v>146</v>
      </c>
      <c r="C20" s="116"/>
      <c r="D20" s="116"/>
      <c r="E20" s="116"/>
      <c r="F20" s="185"/>
      <c r="G20" s="185"/>
      <c r="H20" s="185"/>
      <c r="I20" s="185"/>
      <c r="J20" s="185"/>
      <c r="K20" s="185"/>
      <c r="L20" s="185"/>
    </row>
    <row r="21" spans="2:12" x14ac:dyDescent="0.2">
      <c r="B21" s="15" t="s">
        <v>147</v>
      </c>
      <c r="C21" s="188"/>
      <c r="D21" s="188"/>
      <c r="E21" s="234">
        <v>6.0409199999999998</v>
      </c>
      <c r="F21" s="235">
        <v>8.1457770000000007</v>
      </c>
      <c r="G21" s="178">
        <v>13.018354</v>
      </c>
      <c r="H21" s="154"/>
      <c r="I21" s="154"/>
      <c r="J21" s="154"/>
      <c r="K21" s="154"/>
      <c r="L21" s="154"/>
    </row>
    <row r="22" spans="2:12" x14ac:dyDescent="0.2">
      <c r="B22" s="15" t="s">
        <v>148</v>
      </c>
      <c r="C22" s="183"/>
      <c r="D22" s="183"/>
      <c r="E22" s="291"/>
      <c r="F22" s="291"/>
      <c r="G22" s="291"/>
      <c r="H22" s="292"/>
      <c r="I22" s="292"/>
      <c r="J22" s="292"/>
      <c r="K22" s="292"/>
      <c r="L22" s="292"/>
    </row>
    <row r="23" spans="2:12" x14ac:dyDescent="0.2">
      <c r="B23" s="15" t="s">
        <v>140</v>
      </c>
      <c r="C23" s="186"/>
      <c r="D23" s="186"/>
      <c r="E23" s="236"/>
      <c r="F23" s="236"/>
      <c r="G23" s="236"/>
      <c r="H23" s="293"/>
      <c r="I23" s="293"/>
      <c r="J23" s="293"/>
      <c r="K23" s="293"/>
      <c r="L23" s="293"/>
    </row>
    <row r="24" spans="2:12" x14ac:dyDescent="0.2">
      <c r="C24" s="116"/>
      <c r="D24" s="116"/>
      <c r="E24" s="116"/>
      <c r="F24" s="185"/>
      <c r="G24" s="185"/>
      <c r="H24" s="185"/>
      <c r="I24" s="185"/>
      <c r="J24" s="185"/>
      <c r="K24" s="185"/>
      <c r="L24" s="185"/>
    </row>
    <row r="25" spans="2:12" x14ac:dyDescent="0.2">
      <c r="B25" s="15" t="s">
        <v>209</v>
      </c>
      <c r="C25" s="116"/>
      <c r="D25" s="116"/>
      <c r="E25" s="281">
        <v>0.95765100000000003</v>
      </c>
      <c r="F25" s="281">
        <v>0.86285199999999995</v>
      </c>
      <c r="G25" s="282">
        <v>0.87531099999999995</v>
      </c>
      <c r="H25" s="193">
        <f>8.65/3</f>
        <v>2.8833333333333333</v>
      </c>
      <c r="I25" s="193">
        <f>8.65/3</f>
        <v>2.8833333333333333</v>
      </c>
      <c r="J25" s="193">
        <f>8.65/3</f>
        <v>2.8833333333333333</v>
      </c>
      <c r="K25" s="193">
        <f>8.65/3</f>
        <v>2.8833333333333333</v>
      </c>
      <c r="L25" s="193">
        <f>8.65/3</f>
        <v>2.8833333333333333</v>
      </c>
    </row>
    <row r="26" spans="2:12" x14ac:dyDescent="0.2">
      <c r="C26" s="116"/>
      <c r="D26" s="116"/>
      <c r="E26" s="116"/>
      <c r="F26" s="116"/>
      <c r="G26" s="116"/>
      <c r="H26" s="116"/>
      <c r="I26" s="116"/>
      <c r="J26" s="116"/>
      <c r="K26" s="116"/>
      <c r="L26" s="116"/>
    </row>
    <row r="27" spans="2:12" s="194" customFormat="1" hidden="1" x14ac:dyDescent="0.2">
      <c r="C27" s="195"/>
      <c r="D27" s="195"/>
      <c r="E27" s="195"/>
      <c r="F27" s="195"/>
      <c r="G27" s="195"/>
      <c r="H27" s="195"/>
      <c r="I27" s="195"/>
      <c r="J27" s="195"/>
      <c r="K27" s="195"/>
      <c r="L27" s="195"/>
    </row>
    <row r="28" spans="2:12" s="194" customFormat="1" hidden="1" x14ac:dyDescent="0.2">
      <c r="C28" s="195"/>
      <c r="D28" s="195"/>
      <c r="E28" s="195"/>
      <c r="F28" s="195"/>
      <c r="G28" s="195"/>
      <c r="H28" s="195"/>
      <c r="I28" s="195"/>
      <c r="J28" s="195"/>
      <c r="K28" s="195"/>
      <c r="L28" s="195"/>
    </row>
    <row r="29" spans="2:12" x14ac:dyDescent="0.2">
      <c r="B29" s="54" t="s">
        <v>149</v>
      </c>
      <c r="C29" s="116"/>
      <c r="D29" s="116"/>
      <c r="E29" s="116"/>
      <c r="F29" s="116"/>
      <c r="G29" s="116"/>
      <c r="H29" s="116"/>
      <c r="I29" s="116"/>
      <c r="J29" s="116"/>
      <c r="K29" s="116"/>
      <c r="L29" s="116"/>
    </row>
    <row r="30" spans="2:12" x14ac:dyDescent="0.2">
      <c r="B30" s="15" t="s">
        <v>150</v>
      </c>
      <c r="C30" s="184"/>
      <c r="D30" s="184"/>
      <c r="E30" s="283"/>
      <c r="F30" s="283"/>
      <c r="G30" s="283"/>
      <c r="H30" s="231"/>
      <c r="I30" s="231"/>
      <c r="J30" s="231"/>
      <c r="K30" s="231"/>
      <c r="L30" s="231"/>
    </row>
    <row r="31" spans="2:12" x14ac:dyDescent="0.2">
      <c r="B31" s="15" t="s">
        <v>137</v>
      </c>
      <c r="C31" s="113"/>
      <c r="D31" s="113"/>
      <c r="E31" s="113"/>
      <c r="F31" s="113"/>
      <c r="G31" s="113"/>
      <c r="H31" s="113"/>
      <c r="I31" s="113"/>
      <c r="J31" s="113"/>
      <c r="K31" s="113"/>
      <c r="L31" s="113"/>
    </row>
    <row r="32" spans="2:12" x14ac:dyDescent="0.2">
      <c r="B32" s="15" t="s">
        <v>151</v>
      </c>
      <c r="C32" s="116"/>
      <c r="D32" s="116"/>
      <c r="E32" s="104"/>
      <c r="F32" s="104"/>
      <c r="G32" s="104"/>
      <c r="H32" s="141">
        <v>0.6</v>
      </c>
      <c r="I32" s="141">
        <v>0.6</v>
      </c>
      <c r="J32" s="141">
        <v>0.6</v>
      </c>
      <c r="K32" s="141">
        <v>0.6</v>
      </c>
      <c r="L32" s="141">
        <v>0.6</v>
      </c>
    </row>
    <row r="34" spans="5:5" x14ac:dyDescent="0.2">
      <c r="E34" s="15" t="s">
        <v>152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</vt:lpstr>
      <vt:lpstr>IS</vt:lpstr>
      <vt:lpstr>BS</vt:lpstr>
      <vt:lpstr>CF</vt:lpstr>
      <vt:lpstr>Working Capital</vt:lpstr>
      <vt:lpstr>Dep Capex </vt:lpstr>
      <vt:lpstr>Amort Intangible</vt:lpstr>
      <vt:lpstr>Other Long Term Asset Liability</vt:lpstr>
      <vt:lpstr>Shareholders Equity</vt:lpstr>
      <vt:lpstr>Shares Outstanding </vt:lpstr>
      <vt:lpstr>Debt</vt:lpstr>
    </vt:vector>
  </TitlesOfParts>
  <Company>rise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rise</dc:creator>
  <cp:lastModifiedBy>Demo107</cp:lastModifiedBy>
  <dcterms:created xsi:type="dcterms:W3CDTF">2013-06-17T08:47:06Z</dcterms:created>
  <dcterms:modified xsi:type="dcterms:W3CDTF">2021-04-06T08:02:31Z</dcterms:modified>
</cp:coreProperties>
</file>